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490" windowHeight="6450" tabRatio="872"/>
  </bookViews>
  <sheets>
    <sheet name="Wrocław" sheetId="8" r:id="rId1"/>
    <sheet name="gminy otoczenia" sheetId="7" r:id="rId2"/>
    <sheet name="PODSUMOWANIE" sheetId="13" r:id="rId3"/>
    <sheet name="mieszkancy_GUS_2017" sheetId="9" state="hidden" r:id="rId4"/>
    <sheet name="konwerter_rejonów" sheetId="17" state="hidden" r:id="rId5"/>
    <sheet name="udziały-w-rynku" sheetId="10" state="hidden" r:id="rId6"/>
  </sheets>
  <definedNames>
    <definedName name="_xlnm._FilterDatabase" localSheetId="1" hidden="1">'gminy otoczenia'!$A$3:$AV$3</definedName>
    <definedName name="_xlnm._FilterDatabase" localSheetId="4" hidden="1">konwerter_rejonów!$B$380:$E$951</definedName>
    <definedName name="_xlnm._FilterDatabase" localSheetId="2" hidden="1">PODSUMOWANIE!$A$16:$H$393</definedName>
    <definedName name="_xlnm._FilterDatabase" localSheetId="0" hidden="1">Wrocław!$A$3:$BM$3</definedName>
  </definedNames>
  <calcPr calcId="125725" calcMode="autoNoTable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0"/>
  <c r="E40" s="1"/>
  <c r="C27"/>
  <c r="F29"/>
  <c r="E29"/>
  <c r="F396" i="13" l="1"/>
  <c r="J400" l="1"/>
  <c r="K400"/>
  <c r="L400"/>
  <c r="J401"/>
  <c r="K401"/>
  <c r="L401"/>
  <c r="J402"/>
  <c r="K402"/>
  <c r="L402"/>
  <c r="J403"/>
  <c r="K403"/>
  <c r="L403"/>
  <c r="J404"/>
  <c r="K404"/>
  <c r="L404"/>
  <c r="J405"/>
  <c r="K405"/>
  <c r="L405"/>
  <c r="J406"/>
  <c r="K406"/>
  <c r="L406"/>
  <c r="J407"/>
  <c r="K407"/>
  <c r="L407"/>
  <c r="J408"/>
  <c r="K408"/>
  <c r="L408"/>
  <c r="J409"/>
  <c r="K409"/>
  <c r="L409"/>
  <c r="J410"/>
  <c r="K410"/>
  <c r="L410"/>
  <c r="J411"/>
  <c r="K411"/>
  <c r="L411"/>
  <c r="J412"/>
  <c r="K412"/>
  <c r="L412"/>
  <c r="J413"/>
  <c r="K413"/>
  <c r="L413"/>
  <c r="J414"/>
  <c r="K414"/>
  <c r="L414"/>
  <c r="J415"/>
  <c r="K415"/>
  <c r="L415"/>
  <c r="J416"/>
  <c r="K416"/>
  <c r="L416"/>
  <c r="J417"/>
  <c r="K417"/>
  <c r="L417"/>
  <c r="J418"/>
  <c r="K418"/>
  <c r="L418"/>
  <c r="J419"/>
  <c r="K419"/>
  <c r="L419"/>
  <c r="J420"/>
  <c r="K420"/>
  <c r="L420"/>
  <c r="J421"/>
  <c r="K421"/>
  <c r="L421"/>
  <c r="J422"/>
  <c r="K422"/>
  <c r="L422"/>
  <c r="J423"/>
  <c r="K423"/>
  <c r="L423"/>
  <c r="J424"/>
  <c r="K424"/>
  <c r="L424"/>
  <c r="J425"/>
  <c r="K425"/>
  <c r="L425"/>
  <c r="J426"/>
  <c r="K426"/>
  <c r="L426"/>
  <c r="J427"/>
  <c r="K427"/>
  <c r="L427"/>
  <c r="J428"/>
  <c r="K428"/>
  <c r="L428"/>
  <c r="J429"/>
  <c r="K429"/>
  <c r="L429"/>
  <c r="J430"/>
  <c r="K430"/>
  <c r="L430"/>
  <c r="J431"/>
  <c r="K431"/>
  <c r="L431"/>
  <c r="J432"/>
  <c r="K432"/>
  <c r="L432"/>
  <c r="J433"/>
  <c r="K433"/>
  <c r="L433"/>
  <c r="J434"/>
  <c r="K434"/>
  <c r="L434"/>
  <c r="J435"/>
  <c r="K435"/>
  <c r="L435"/>
  <c r="J436"/>
  <c r="K436"/>
  <c r="L436"/>
  <c r="J437"/>
  <c r="K437"/>
  <c r="L437"/>
  <c r="J438"/>
  <c r="K438"/>
  <c r="L438"/>
  <c r="J439"/>
  <c r="K439"/>
  <c r="L439"/>
  <c r="J440"/>
  <c r="K440"/>
  <c r="L440"/>
  <c r="J441"/>
  <c r="K441"/>
  <c r="L441"/>
  <c r="J442"/>
  <c r="K442"/>
  <c r="L442"/>
  <c r="J443"/>
  <c r="K443"/>
  <c r="L443"/>
  <c r="J444"/>
  <c r="K444"/>
  <c r="L444"/>
  <c r="J445"/>
  <c r="K445"/>
  <c r="L445"/>
  <c r="J446"/>
  <c r="K446"/>
  <c r="L446"/>
  <c r="J447"/>
  <c r="K447"/>
  <c r="L447"/>
  <c r="J448"/>
  <c r="K448"/>
  <c r="L448"/>
  <c r="J449"/>
  <c r="K449"/>
  <c r="L449"/>
  <c r="J450"/>
  <c r="K450"/>
  <c r="L450"/>
  <c r="J451"/>
  <c r="K451"/>
  <c r="L451"/>
  <c r="J452"/>
  <c r="K452"/>
  <c r="L452"/>
  <c r="J453"/>
  <c r="K453"/>
  <c r="L453"/>
  <c r="J454"/>
  <c r="K454"/>
  <c r="L454"/>
  <c r="J455"/>
  <c r="K455"/>
  <c r="L455"/>
  <c r="J456"/>
  <c r="K456"/>
  <c r="L456"/>
  <c r="J457"/>
  <c r="K457"/>
  <c r="L457"/>
  <c r="J458"/>
  <c r="K458"/>
  <c r="L458"/>
  <c r="J459"/>
  <c r="K459"/>
  <c r="L459"/>
  <c r="J460"/>
  <c r="K460"/>
  <c r="L460"/>
  <c r="J461"/>
  <c r="K461"/>
  <c r="L461"/>
  <c r="J462"/>
  <c r="K462"/>
  <c r="L462"/>
  <c r="J463"/>
  <c r="K463"/>
  <c r="L463"/>
  <c r="J464"/>
  <c r="K464"/>
  <c r="L464"/>
  <c r="L399"/>
  <c r="K399"/>
  <c r="J399"/>
  <c r="B400"/>
  <c r="C400"/>
  <c r="D400"/>
  <c r="B401"/>
  <c r="C401"/>
  <c r="D401"/>
  <c r="B402"/>
  <c r="C402"/>
  <c r="D402"/>
  <c r="B403"/>
  <c r="C403"/>
  <c r="D403"/>
  <c r="B404"/>
  <c r="C404"/>
  <c r="D404"/>
  <c r="B405"/>
  <c r="C405"/>
  <c r="D405"/>
  <c r="B406"/>
  <c r="C406"/>
  <c r="D406"/>
  <c r="B407"/>
  <c r="C407"/>
  <c r="D407"/>
  <c r="B408"/>
  <c r="C408"/>
  <c r="D408"/>
  <c r="B409"/>
  <c r="C409"/>
  <c r="D409"/>
  <c r="B410"/>
  <c r="C410"/>
  <c r="D410"/>
  <c r="B411"/>
  <c r="C411"/>
  <c r="D411"/>
  <c r="B412"/>
  <c r="C412"/>
  <c r="D412"/>
  <c r="B413"/>
  <c r="C413"/>
  <c r="D413"/>
  <c r="B414"/>
  <c r="C414"/>
  <c r="D414"/>
  <c r="B415"/>
  <c r="C415"/>
  <c r="D415"/>
  <c r="B416"/>
  <c r="C416"/>
  <c r="D416"/>
  <c r="B417"/>
  <c r="C417"/>
  <c r="D417"/>
  <c r="B418"/>
  <c r="C418"/>
  <c r="D418"/>
  <c r="B419"/>
  <c r="C419"/>
  <c r="D419"/>
  <c r="B420"/>
  <c r="C420"/>
  <c r="D420"/>
  <c r="B421"/>
  <c r="C421"/>
  <c r="D421"/>
  <c r="B422"/>
  <c r="C422"/>
  <c r="D422"/>
  <c r="B423"/>
  <c r="C423"/>
  <c r="D423"/>
  <c r="B424"/>
  <c r="C424"/>
  <c r="D424"/>
  <c r="B425"/>
  <c r="C425"/>
  <c r="D425"/>
  <c r="B426"/>
  <c r="C426"/>
  <c r="D426"/>
  <c r="B427"/>
  <c r="C427"/>
  <c r="D427"/>
  <c r="B428"/>
  <c r="C428"/>
  <c r="D428"/>
  <c r="B429"/>
  <c r="C429"/>
  <c r="D429"/>
  <c r="B430"/>
  <c r="C430"/>
  <c r="D430"/>
  <c r="B431"/>
  <c r="C431"/>
  <c r="D431"/>
  <c r="B432"/>
  <c r="C432"/>
  <c r="D432"/>
  <c r="B433"/>
  <c r="C433"/>
  <c r="D433"/>
  <c r="B434"/>
  <c r="C434"/>
  <c r="D434"/>
  <c r="B435"/>
  <c r="C435"/>
  <c r="D435"/>
  <c r="B436"/>
  <c r="C436"/>
  <c r="D436"/>
  <c r="B437"/>
  <c r="C437"/>
  <c r="D437"/>
  <c r="B438"/>
  <c r="C438"/>
  <c r="D438"/>
  <c r="B439"/>
  <c r="C439"/>
  <c r="D439"/>
  <c r="B440"/>
  <c r="C440"/>
  <c r="D440"/>
  <c r="B441"/>
  <c r="C441"/>
  <c r="D441"/>
  <c r="B442"/>
  <c r="C442"/>
  <c r="D442"/>
  <c r="B443"/>
  <c r="C443"/>
  <c r="D443"/>
  <c r="B444"/>
  <c r="C444"/>
  <c r="D444"/>
  <c r="B445"/>
  <c r="C445"/>
  <c r="D445"/>
  <c r="B446"/>
  <c r="C446"/>
  <c r="D446"/>
  <c r="B447"/>
  <c r="C447"/>
  <c r="D447"/>
  <c r="B448"/>
  <c r="C448"/>
  <c r="D448"/>
  <c r="B449"/>
  <c r="C449"/>
  <c r="D449"/>
  <c r="B450"/>
  <c r="C450"/>
  <c r="D450"/>
  <c r="B451"/>
  <c r="C451"/>
  <c r="D451"/>
  <c r="B452"/>
  <c r="C452"/>
  <c r="D452"/>
  <c r="B453"/>
  <c r="C453"/>
  <c r="D453"/>
  <c r="B454"/>
  <c r="C454"/>
  <c r="D454"/>
  <c r="B455"/>
  <c r="C455"/>
  <c r="D455"/>
  <c r="B456"/>
  <c r="C456"/>
  <c r="D456"/>
  <c r="B457"/>
  <c r="C457"/>
  <c r="D457"/>
  <c r="B458"/>
  <c r="C458"/>
  <c r="D458"/>
  <c r="B459"/>
  <c r="C459"/>
  <c r="D459"/>
  <c r="B460"/>
  <c r="C460"/>
  <c r="D460"/>
  <c r="B461"/>
  <c r="C461"/>
  <c r="D461"/>
  <c r="B462"/>
  <c r="C462"/>
  <c r="D462"/>
  <c r="B463"/>
  <c r="C463"/>
  <c r="D463"/>
  <c r="B464"/>
  <c r="C464"/>
  <c r="D464"/>
  <c r="D399"/>
  <c r="C399"/>
  <c r="B399"/>
  <c r="D393"/>
  <c r="D392"/>
  <c r="D391"/>
  <c r="D390"/>
  <c r="C382" i="17" l="1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381"/>
  <c r="B32" i="10" l="1"/>
  <c r="B34"/>
  <c r="M24" i="7" l="1"/>
  <c r="M26" s="1"/>
  <c r="M8"/>
  <c r="M12" s="1"/>
  <c r="M5"/>
  <c r="M6"/>
  <c r="M7"/>
  <c r="M13"/>
  <c r="M14"/>
  <c r="M15"/>
  <c r="M16"/>
  <c r="M17"/>
  <c r="M18"/>
  <c r="M19"/>
  <c r="M20"/>
  <c r="M21"/>
  <c r="M22"/>
  <c r="M23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4"/>
  <c r="M25" l="1"/>
  <c r="M9"/>
  <c r="M10"/>
  <c r="M11"/>
  <c r="L71"/>
  <c r="A26" i="8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25"/>
  <c r="A25"/>
  <c r="L398" i="13" l="1"/>
  <c r="K392"/>
  <c r="C392"/>
  <c r="K388"/>
  <c r="C388"/>
  <c r="K384"/>
  <c r="C384"/>
  <c r="K380"/>
  <c r="C380"/>
  <c r="K376"/>
  <c r="C376"/>
  <c r="K372"/>
  <c r="C372"/>
  <c r="K368"/>
  <c r="C368"/>
  <c r="K364"/>
  <c r="C364"/>
  <c r="K360"/>
  <c r="C360"/>
  <c r="K356"/>
  <c r="C356"/>
  <c r="K352"/>
  <c r="C352"/>
  <c r="K348"/>
  <c r="C348"/>
  <c r="K344"/>
  <c r="C344"/>
  <c r="K340"/>
  <c r="C340"/>
  <c r="K336"/>
  <c r="C336"/>
  <c r="K332"/>
  <c r="C332"/>
  <c r="K328"/>
  <c r="C328"/>
  <c r="K324"/>
  <c r="C324"/>
  <c r="K320"/>
  <c r="C320"/>
  <c r="K316"/>
  <c r="C316"/>
  <c r="K312"/>
  <c r="C312"/>
  <c r="K308"/>
  <c r="C308"/>
  <c r="K304"/>
  <c r="C304"/>
  <c r="K300"/>
  <c r="C300"/>
  <c r="K296"/>
  <c r="C296"/>
  <c r="K292"/>
  <c r="C292"/>
  <c r="K288"/>
  <c r="C288"/>
  <c r="K284"/>
  <c r="C284"/>
  <c r="K280"/>
  <c r="C280"/>
  <c r="K276"/>
  <c r="C276"/>
  <c r="K272"/>
  <c r="C272"/>
  <c r="K268"/>
  <c r="C268"/>
  <c r="K264"/>
  <c r="C264"/>
  <c r="K260"/>
  <c r="C260"/>
  <c r="K256"/>
  <c r="C256"/>
  <c r="K252"/>
  <c r="C252"/>
  <c r="K248"/>
  <c r="C248"/>
  <c r="K244"/>
  <c r="C244"/>
  <c r="K240"/>
  <c r="C240"/>
  <c r="K236"/>
  <c r="C236"/>
  <c r="K232"/>
  <c r="C232"/>
  <c r="K228"/>
  <c r="C228"/>
  <c r="K224"/>
  <c r="C224"/>
  <c r="K220"/>
  <c r="C220"/>
  <c r="K216"/>
  <c r="C216"/>
  <c r="K212"/>
  <c r="C212"/>
  <c r="K208"/>
  <c r="C208"/>
  <c r="K204"/>
  <c r="C204"/>
  <c r="K200"/>
  <c r="C200"/>
  <c r="K196"/>
  <c r="C196"/>
  <c r="K192"/>
  <c r="C192"/>
  <c r="K188"/>
  <c r="C188"/>
  <c r="K184"/>
  <c r="C184"/>
  <c r="K180"/>
  <c r="C180"/>
  <c r="K176"/>
  <c r="C176"/>
  <c r="K172"/>
  <c r="C172"/>
  <c r="K168"/>
  <c r="C168"/>
  <c r="K164"/>
  <c r="C164"/>
  <c r="K160"/>
  <c r="C160"/>
  <c r="K156"/>
  <c r="C156"/>
  <c r="K152"/>
  <c r="C152"/>
  <c r="K148"/>
  <c r="C148"/>
  <c r="K144"/>
  <c r="C144"/>
  <c r="K140"/>
  <c r="C140"/>
  <c r="K136"/>
  <c r="C136"/>
  <c r="K132"/>
  <c r="C132"/>
  <c r="K128"/>
  <c r="C128"/>
  <c r="K124"/>
  <c r="C124"/>
  <c r="K120"/>
  <c r="C120"/>
  <c r="K116"/>
  <c r="C116"/>
  <c r="K112"/>
  <c r="C112"/>
  <c r="K108"/>
  <c r="C108"/>
  <c r="K104"/>
  <c r="C104"/>
  <c r="K100"/>
  <c r="C100"/>
  <c r="K96"/>
  <c r="C96"/>
  <c r="K92"/>
  <c r="C92"/>
  <c r="K88"/>
  <c r="C88"/>
  <c r="K84"/>
  <c r="C84"/>
  <c r="K80"/>
  <c r="C80"/>
  <c r="K76"/>
  <c r="C76"/>
  <c r="K72"/>
  <c r="C72"/>
  <c r="K68"/>
  <c r="C68"/>
  <c r="K64"/>
  <c r="C64"/>
  <c r="K39"/>
  <c r="C39"/>
  <c r="K35"/>
  <c r="C35"/>
  <c r="K31"/>
  <c r="C31"/>
  <c r="K27"/>
  <c r="C27"/>
  <c r="K23"/>
  <c r="C23"/>
  <c r="K19"/>
  <c r="C19"/>
  <c r="K57"/>
  <c r="C57"/>
  <c r="K53"/>
  <c r="C53"/>
  <c r="K49"/>
  <c r="C49"/>
  <c r="K45"/>
  <c r="C45"/>
  <c r="K41"/>
  <c r="C41"/>
  <c r="B390"/>
  <c r="J390"/>
  <c r="B386"/>
  <c r="J386"/>
  <c r="B382"/>
  <c r="J382"/>
  <c r="B378"/>
  <c r="J378"/>
  <c r="B374"/>
  <c r="J374"/>
  <c r="B370"/>
  <c r="J370"/>
  <c r="B366"/>
  <c r="J366"/>
  <c r="B362"/>
  <c r="J362"/>
  <c r="B358"/>
  <c r="J358"/>
  <c r="B354"/>
  <c r="J354"/>
  <c r="B350"/>
  <c r="J350"/>
  <c r="B346"/>
  <c r="J346"/>
  <c r="B342"/>
  <c r="J342"/>
  <c r="B338"/>
  <c r="J338"/>
  <c r="B334"/>
  <c r="J334"/>
  <c r="B330"/>
  <c r="J330"/>
  <c r="B326"/>
  <c r="J326"/>
  <c r="B322"/>
  <c r="J322"/>
  <c r="B318"/>
  <c r="J318"/>
  <c r="B314"/>
  <c r="J314"/>
  <c r="B310"/>
  <c r="J310"/>
  <c r="B306"/>
  <c r="J306"/>
  <c r="B302"/>
  <c r="J302"/>
  <c r="B298"/>
  <c r="J298"/>
  <c r="B294"/>
  <c r="J294"/>
  <c r="B290"/>
  <c r="J290"/>
  <c r="B286"/>
  <c r="J286"/>
  <c r="B282"/>
  <c r="J282"/>
  <c r="B278"/>
  <c r="J278"/>
  <c r="B274"/>
  <c r="J274"/>
  <c r="B270"/>
  <c r="J270"/>
  <c r="B266"/>
  <c r="J266"/>
  <c r="B262"/>
  <c r="J262"/>
  <c r="B258"/>
  <c r="J258"/>
  <c r="B254"/>
  <c r="J254"/>
  <c r="B250"/>
  <c r="J250"/>
  <c r="B246"/>
  <c r="J246"/>
  <c r="B242"/>
  <c r="J242"/>
  <c r="B238"/>
  <c r="J238"/>
  <c r="B234"/>
  <c r="J234"/>
  <c r="B230"/>
  <c r="J230"/>
  <c r="B226"/>
  <c r="J226"/>
  <c r="B222"/>
  <c r="J222"/>
  <c r="B218"/>
  <c r="J218"/>
  <c r="B214"/>
  <c r="J214"/>
  <c r="B210"/>
  <c r="J210"/>
  <c r="B206"/>
  <c r="J206"/>
  <c r="B202"/>
  <c r="J202"/>
  <c r="B198"/>
  <c r="J198"/>
  <c r="B194"/>
  <c r="J194"/>
  <c r="B190"/>
  <c r="J190"/>
  <c r="B186"/>
  <c r="J186"/>
  <c r="B182"/>
  <c r="J182"/>
  <c r="B178"/>
  <c r="J178"/>
  <c r="B174"/>
  <c r="J174"/>
  <c r="J170"/>
  <c r="B170"/>
  <c r="J166"/>
  <c r="B166"/>
  <c r="J162"/>
  <c r="B162"/>
  <c r="J158"/>
  <c r="B158"/>
  <c r="J154"/>
  <c r="B154"/>
  <c r="J150"/>
  <c r="B150"/>
  <c r="J146"/>
  <c r="B146"/>
  <c r="J142"/>
  <c r="B142"/>
  <c r="J138"/>
  <c r="B138"/>
  <c r="J134"/>
  <c r="B134"/>
  <c r="J130"/>
  <c r="B130"/>
  <c r="J126"/>
  <c r="B126"/>
  <c r="J122"/>
  <c r="B122"/>
  <c r="J118"/>
  <c r="B118"/>
  <c r="J114"/>
  <c r="B114"/>
  <c r="J110"/>
  <c r="B110"/>
  <c r="J106"/>
  <c r="B106"/>
  <c r="J102"/>
  <c r="B102"/>
  <c r="J98"/>
  <c r="B98"/>
  <c r="J94"/>
  <c r="B94"/>
  <c r="J90"/>
  <c r="B90"/>
  <c r="J86"/>
  <c r="B86"/>
  <c r="J82"/>
  <c r="B82"/>
  <c r="J78"/>
  <c r="B78"/>
  <c r="J74"/>
  <c r="B74"/>
  <c r="J70"/>
  <c r="B70"/>
  <c r="J66"/>
  <c r="B66"/>
  <c r="J62"/>
  <c r="B62"/>
  <c r="J37"/>
  <c r="B37"/>
  <c r="J33"/>
  <c r="B33"/>
  <c r="J29"/>
  <c r="B29"/>
  <c r="J25"/>
  <c r="B25"/>
  <c r="J21"/>
  <c r="B21"/>
  <c r="J59"/>
  <c r="B59"/>
  <c r="J55"/>
  <c r="B55"/>
  <c r="J51"/>
  <c r="B51"/>
  <c r="J47"/>
  <c r="B47"/>
  <c r="J43"/>
  <c r="B43"/>
  <c r="K40"/>
  <c r="C40"/>
  <c r="J40"/>
  <c r="B40"/>
  <c r="K391"/>
  <c r="C391"/>
  <c r="K387"/>
  <c r="C387"/>
  <c r="K383"/>
  <c r="C383"/>
  <c r="K379"/>
  <c r="C379"/>
  <c r="K375"/>
  <c r="C375"/>
  <c r="K371"/>
  <c r="C371"/>
  <c r="K367"/>
  <c r="C367"/>
  <c r="K363"/>
  <c r="C363"/>
  <c r="K359"/>
  <c r="C359"/>
  <c r="K355"/>
  <c r="C355"/>
  <c r="K351"/>
  <c r="C351"/>
  <c r="K347"/>
  <c r="C347"/>
  <c r="K343"/>
  <c r="C343"/>
  <c r="K339"/>
  <c r="C339"/>
  <c r="K335"/>
  <c r="C335"/>
  <c r="K331"/>
  <c r="C331"/>
  <c r="K327"/>
  <c r="C327"/>
  <c r="K323"/>
  <c r="C323"/>
  <c r="K319"/>
  <c r="C319"/>
  <c r="K315"/>
  <c r="C315"/>
  <c r="K311"/>
  <c r="C311"/>
  <c r="K307"/>
  <c r="C307"/>
  <c r="K303"/>
  <c r="C303"/>
  <c r="K299"/>
  <c r="C299"/>
  <c r="K295"/>
  <c r="C295"/>
  <c r="K291"/>
  <c r="C291"/>
  <c r="K287"/>
  <c r="C287"/>
  <c r="K283"/>
  <c r="C283"/>
  <c r="K279"/>
  <c r="C279"/>
  <c r="K275"/>
  <c r="C275"/>
  <c r="K271"/>
  <c r="C271"/>
  <c r="K267"/>
  <c r="C267"/>
  <c r="K263"/>
  <c r="C263"/>
  <c r="K259"/>
  <c r="C259"/>
  <c r="K255"/>
  <c r="C255"/>
  <c r="K251"/>
  <c r="C251"/>
  <c r="K247"/>
  <c r="C247"/>
  <c r="K243"/>
  <c r="C243"/>
  <c r="K239"/>
  <c r="C239"/>
  <c r="K235"/>
  <c r="C235"/>
  <c r="K231"/>
  <c r="C231"/>
  <c r="K227"/>
  <c r="C227"/>
  <c r="K223"/>
  <c r="C223"/>
  <c r="K219"/>
  <c r="C219"/>
  <c r="K215"/>
  <c r="C215"/>
  <c r="K211"/>
  <c r="C211"/>
  <c r="K207"/>
  <c r="C207"/>
  <c r="K203"/>
  <c r="C203"/>
  <c r="K199"/>
  <c r="C199"/>
  <c r="K195"/>
  <c r="C195"/>
  <c r="K191"/>
  <c r="C191"/>
  <c r="K187"/>
  <c r="C187"/>
  <c r="K183"/>
  <c r="C183"/>
  <c r="K179"/>
  <c r="C179"/>
  <c r="K175"/>
  <c r="C175"/>
  <c r="K171"/>
  <c r="C171"/>
  <c r="K167"/>
  <c r="C167"/>
  <c r="K163"/>
  <c r="C163"/>
  <c r="K159"/>
  <c r="C159"/>
  <c r="K155"/>
  <c r="C155"/>
  <c r="K151"/>
  <c r="C151"/>
  <c r="K147"/>
  <c r="C147"/>
  <c r="K143"/>
  <c r="C143"/>
  <c r="K139"/>
  <c r="C139"/>
  <c r="K135"/>
  <c r="C135"/>
  <c r="K131"/>
  <c r="C131"/>
  <c r="K127"/>
  <c r="C127"/>
  <c r="K123"/>
  <c r="C123"/>
  <c r="K119"/>
  <c r="C119"/>
  <c r="K115"/>
  <c r="C115"/>
  <c r="K111"/>
  <c r="C111"/>
  <c r="K107"/>
  <c r="C107"/>
  <c r="K103"/>
  <c r="C103"/>
  <c r="K99"/>
  <c r="C99"/>
  <c r="K95"/>
  <c r="C95"/>
  <c r="K91"/>
  <c r="C91"/>
  <c r="K87"/>
  <c r="C87"/>
  <c r="K83"/>
  <c r="C83"/>
  <c r="K79"/>
  <c r="C79"/>
  <c r="K75"/>
  <c r="C75"/>
  <c r="K71"/>
  <c r="C71"/>
  <c r="K67"/>
  <c r="C67"/>
  <c r="K63"/>
  <c r="C63"/>
  <c r="K38"/>
  <c r="C38"/>
  <c r="K34"/>
  <c r="C34"/>
  <c r="K30"/>
  <c r="C30"/>
  <c r="K26"/>
  <c r="C26"/>
  <c r="K22"/>
  <c r="C22"/>
  <c r="K60"/>
  <c r="C60"/>
  <c r="K56"/>
  <c r="C56"/>
  <c r="K52"/>
  <c r="C52"/>
  <c r="K48"/>
  <c r="C48"/>
  <c r="K44"/>
  <c r="C44"/>
  <c r="B393"/>
  <c r="J393"/>
  <c r="B389"/>
  <c r="J389"/>
  <c r="B385"/>
  <c r="J385"/>
  <c r="B381"/>
  <c r="J381"/>
  <c r="B377"/>
  <c r="J377"/>
  <c r="B373"/>
  <c r="J373"/>
  <c r="B369"/>
  <c r="J369"/>
  <c r="B365"/>
  <c r="J365"/>
  <c r="B361"/>
  <c r="J361"/>
  <c r="B357"/>
  <c r="J357"/>
  <c r="B353"/>
  <c r="J353"/>
  <c r="B349"/>
  <c r="J349"/>
  <c r="B345"/>
  <c r="J345"/>
  <c r="B341"/>
  <c r="J341"/>
  <c r="B337"/>
  <c r="J337"/>
  <c r="B333"/>
  <c r="J333"/>
  <c r="B329"/>
  <c r="J329"/>
  <c r="B325"/>
  <c r="J325"/>
  <c r="B321"/>
  <c r="J321"/>
  <c r="B317"/>
  <c r="J317"/>
  <c r="B313"/>
  <c r="J313"/>
  <c r="B309"/>
  <c r="J309"/>
  <c r="B305"/>
  <c r="J305"/>
  <c r="B301"/>
  <c r="J301"/>
  <c r="B297"/>
  <c r="J297"/>
  <c r="B293"/>
  <c r="J293"/>
  <c r="B289"/>
  <c r="J289"/>
  <c r="B285"/>
  <c r="J285"/>
  <c r="B281"/>
  <c r="J281"/>
  <c r="B277"/>
  <c r="J277"/>
  <c r="B273"/>
  <c r="J273"/>
  <c r="B269"/>
  <c r="J269"/>
  <c r="B265"/>
  <c r="J265"/>
  <c r="B261"/>
  <c r="J261"/>
  <c r="B257"/>
  <c r="J257"/>
  <c r="B253"/>
  <c r="J253"/>
  <c r="B249"/>
  <c r="J249"/>
  <c r="B245"/>
  <c r="J245"/>
  <c r="B241"/>
  <c r="J241"/>
  <c r="B237"/>
  <c r="J237"/>
  <c r="B233"/>
  <c r="J233"/>
  <c r="B229"/>
  <c r="J229"/>
  <c r="B225"/>
  <c r="J225"/>
  <c r="B221"/>
  <c r="J221"/>
  <c r="B217"/>
  <c r="J217"/>
  <c r="B213"/>
  <c r="J213"/>
  <c r="B209"/>
  <c r="J209"/>
  <c r="B205"/>
  <c r="J205"/>
  <c r="B201"/>
  <c r="J201"/>
  <c r="B197"/>
  <c r="J197"/>
  <c r="B193"/>
  <c r="J193"/>
  <c r="B189"/>
  <c r="J189"/>
  <c r="B185"/>
  <c r="J185"/>
  <c r="B181"/>
  <c r="J181"/>
  <c r="B177"/>
  <c r="J177"/>
  <c r="J173"/>
  <c r="B173"/>
  <c r="J169"/>
  <c r="B169"/>
  <c r="J165"/>
  <c r="B165"/>
  <c r="J161"/>
  <c r="B161"/>
  <c r="J157"/>
  <c r="B157"/>
  <c r="J153"/>
  <c r="B153"/>
  <c r="J149"/>
  <c r="B149"/>
  <c r="J145"/>
  <c r="B145"/>
  <c r="J141"/>
  <c r="B141"/>
  <c r="J137"/>
  <c r="B137"/>
  <c r="J133"/>
  <c r="B133"/>
  <c r="J129"/>
  <c r="B129"/>
  <c r="J125"/>
  <c r="B125"/>
  <c r="J121"/>
  <c r="B121"/>
  <c r="J117"/>
  <c r="B117"/>
  <c r="J113"/>
  <c r="B113"/>
  <c r="J109"/>
  <c r="B109"/>
  <c r="J105"/>
  <c r="B105"/>
  <c r="J101"/>
  <c r="B101"/>
  <c r="J97"/>
  <c r="B97"/>
  <c r="J93"/>
  <c r="B93"/>
  <c r="J89"/>
  <c r="B89"/>
  <c r="J85"/>
  <c r="B85"/>
  <c r="J81"/>
  <c r="B81"/>
  <c r="J77"/>
  <c r="B77"/>
  <c r="J73"/>
  <c r="B73"/>
  <c r="J69"/>
  <c r="B69"/>
  <c r="J65"/>
  <c r="B65"/>
  <c r="J61"/>
  <c r="B61"/>
  <c r="J36"/>
  <c r="B36"/>
  <c r="J32"/>
  <c r="B32"/>
  <c r="J28"/>
  <c r="B28"/>
  <c r="J24"/>
  <c r="B24"/>
  <c r="J20"/>
  <c r="B20"/>
  <c r="J58"/>
  <c r="B58"/>
  <c r="J54"/>
  <c r="B54"/>
  <c r="J50"/>
  <c r="B50"/>
  <c r="J46"/>
  <c r="B46"/>
  <c r="J42"/>
  <c r="B42"/>
  <c r="K390"/>
  <c r="C390"/>
  <c r="K386"/>
  <c r="C386"/>
  <c r="K382"/>
  <c r="C382"/>
  <c r="K378"/>
  <c r="C378"/>
  <c r="K374"/>
  <c r="C374"/>
  <c r="K370"/>
  <c r="C370"/>
  <c r="K366"/>
  <c r="C366"/>
  <c r="K362"/>
  <c r="C362"/>
  <c r="K358"/>
  <c r="C358"/>
  <c r="K354"/>
  <c r="C354"/>
  <c r="K350"/>
  <c r="C350"/>
  <c r="K346"/>
  <c r="C346"/>
  <c r="K342"/>
  <c r="C342"/>
  <c r="K338"/>
  <c r="C338"/>
  <c r="K334"/>
  <c r="C334"/>
  <c r="K330"/>
  <c r="C330"/>
  <c r="K326"/>
  <c r="C326"/>
  <c r="K322"/>
  <c r="C322"/>
  <c r="K318"/>
  <c r="C318"/>
  <c r="K314"/>
  <c r="C314"/>
  <c r="K310"/>
  <c r="C310"/>
  <c r="K306"/>
  <c r="C306"/>
  <c r="K302"/>
  <c r="C302"/>
  <c r="K298"/>
  <c r="C298"/>
  <c r="K294"/>
  <c r="C294"/>
  <c r="K290"/>
  <c r="C290"/>
  <c r="K286"/>
  <c r="C286"/>
  <c r="K282"/>
  <c r="C282"/>
  <c r="K278"/>
  <c r="C278"/>
  <c r="K274"/>
  <c r="C274"/>
  <c r="K270"/>
  <c r="C270"/>
  <c r="K266"/>
  <c r="C266"/>
  <c r="K262"/>
  <c r="C262"/>
  <c r="K258"/>
  <c r="C258"/>
  <c r="K254"/>
  <c r="C254"/>
  <c r="K250"/>
  <c r="C250"/>
  <c r="K246"/>
  <c r="C246"/>
  <c r="K242"/>
  <c r="C242"/>
  <c r="K238"/>
  <c r="C238"/>
  <c r="K234"/>
  <c r="C234"/>
  <c r="K230"/>
  <c r="C230"/>
  <c r="K226"/>
  <c r="C226"/>
  <c r="K222"/>
  <c r="C222"/>
  <c r="K218"/>
  <c r="C218"/>
  <c r="K214"/>
  <c r="C214"/>
  <c r="K210"/>
  <c r="C210"/>
  <c r="K206"/>
  <c r="C206"/>
  <c r="K202"/>
  <c r="C202"/>
  <c r="K198"/>
  <c r="C198"/>
  <c r="K194"/>
  <c r="C194"/>
  <c r="K190"/>
  <c r="C190"/>
  <c r="K186"/>
  <c r="C186"/>
  <c r="K182"/>
  <c r="C182"/>
  <c r="K178"/>
  <c r="C178"/>
  <c r="K174"/>
  <c r="C174"/>
  <c r="K170"/>
  <c r="C170"/>
  <c r="K166"/>
  <c r="C166"/>
  <c r="K162"/>
  <c r="C162"/>
  <c r="K158"/>
  <c r="C158"/>
  <c r="K154"/>
  <c r="C154"/>
  <c r="K150"/>
  <c r="C150"/>
  <c r="K146"/>
  <c r="C146"/>
  <c r="K142"/>
  <c r="C142"/>
  <c r="K138"/>
  <c r="C138"/>
  <c r="K134"/>
  <c r="C134"/>
  <c r="K130"/>
  <c r="C130"/>
  <c r="K126"/>
  <c r="C126"/>
  <c r="K122"/>
  <c r="C122"/>
  <c r="K118"/>
  <c r="C118"/>
  <c r="K114"/>
  <c r="C114"/>
  <c r="K110"/>
  <c r="C110"/>
  <c r="K106"/>
  <c r="C106"/>
  <c r="K102"/>
  <c r="C102"/>
  <c r="K98"/>
  <c r="C98"/>
  <c r="K94"/>
  <c r="C94"/>
  <c r="K90"/>
  <c r="C90"/>
  <c r="K86"/>
  <c r="C86"/>
  <c r="K82"/>
  <c r="C82"/>
  <c r="K78"/>
  <c r="C78"/>
  <c r="K74"/>
  <c r="C74"/>
  <c r="K70"/>
  <c r="C70"/>
  <c r="K66"/>
  <c r="C66"/>
  <c r="K62"/>
  <c r="C62"/>
  <c r="K37"/>
  <c r="C37"/>
  <c r="K33"/>
  <c r="C33"/>
  <c r="K29"/>
  <c r="C29"/>
  <c r="K25"/>
  <c r="C25"/>
  <c r="K21"/>
  <c r="C21"/>
  <c r="K59"/>
  <c r="C59"/>
  <c r="K55"/>
  <c r="C55"/>
  <c r="K51"/>
  <c r="C51"/>
  <c r="K47"/>
  <c r="C47"/>
  <c r="K43"/>
  <c r="C43"/>
  <c r="B392"/>
  <c r="J392"/>
  <c r="B388"/>
  <c r="J388"/>
  <c r="B384"/>
  <c r="J384"/>
  <c r="B380"/>
  <c r="J380"/>
  <c r="B376"/>
  <c r="J376"/>
  <c r="B372"/>
  <c r="J372"/>
  <c r="B368"/>
  <c r="J368"/>
  <c r="B364"/>
  <c r="J364"/>
  <c r="B360"/>
  <c r="J360"/>
  <c r="B356"/>
  <c r="J356"/>
  <c r="B352"/>
  <c r="J352"/>
  <c r="B348"/>
  <c r="J348"/>
  <c r="B344"/>
  <c r="J344"/>
  <c r="B340"/>
  <c r="J340"/>
  <c r="B336"/>
  <c r="J336"/>
  <c r="B332"/>
  <c r="J332"/>
  <c r="B328"/>
  <c r="J328"/>
  <c r="B324"/>
  <c r="J324"/>
  <c r="B320"/>
  <c r="J320"/>
  <c r="B316"/>
  <c r="J316"/>
  <c r="B312"/>
  <c r="J312"/>
  <c r="B308"/>
  <c r="J308"/>
  <c r="B304"/>
  <c r="J304"/>
  <c r="B300"/>
  <c r="J300"/>
  <c r="B296"/>
  <c r="J296"/>
  <c r="B292"/>
  <c r="J292"/>
  <c r="B288"/>
  <c r="J288"/>
  <c r="B284"/>
  <c r="J284"/>
  <c r="B280"/>
  <c r="J280"/>
  <c r="B276"/>
  <c r="J276"/>
  <c r="B272"/>
  <c r="J272"/>
  <c r="B268"/>
  <c r="J268"/>
  <c r="B264"/>
  <c r="J264"/>
  <c r="B260"/>
  <c r="J260"/>
  <c r="B256"/>
  <c r="J256"/>
  <c r="B252"/>
  <c r="J252"/>
  <c r="B248"/>
  <c r="J248"/>
  <c r="B244"/>
  <c r="J244"/>
  <c r="B240"/>
  <c r="J240"/>
  <c r="B236"/>
  <c r="J236"/>
  <c r="B232"/>
  <c r="J232"/>
  <c r="B228"/>
  <c r="J228"/>
  <c r="B224"/>
  <c r="J224"/>
  <c r="B220"/>
  <c r="J220"/>
  <c r="B216"/>
  <c r="J216"/>
  <c r="B212"/>
  <c r="J212"/>
  <c r="B208"/>
  <c r="J208"/>
  <c r="B204"/>
  <c r="J204"/>
  <c r="B200"/>
  <c r="J200"/>
  <c r="B196"/>
  <c r="J196"/>
  <c r="B192"/>
  <c r="J192"/>
  <c r="B188"/>
  <c r="J188"/>
  <c r="B184"/>
  <c r="J184"/>
  <c r="B180"/>
  <c r="J180"/>
  <c r="B176"/>
  <c r="J176"/>
  <c r="J172"/>
  <c r="B172"/>
  <c r="B168"/>
  <c r="J168"/>
  <c r="J164"/>
  <c r="B164"/>
  <c r="B160"/>
  <c r="J160"/>
  <c r="J156"/>
  <c r="B156"/>
  <c r="B152"/>
  <c r="J152"/>
  <c r="J148"/>
  <c r="B148"/>
  <c r="B144"/>
  <c r="J144"/>
  <c r="J140"/>
  <c r="B140"/>
  <c r="B136"/>
  <c r="J136"/>
  <c r="J132"/>
  <c r="B132"/>
  <c r="B128"/>
  <c r="J128"/>
  <c r="J124"/>
  <c r="B124"/>
  <c r="B120"/>
  <c r="J120"/>
  <c r="J116"/>
  <c r="B116"/>
  <c r="B112"/>
  <c r="J112"/>
  <c r="J108"/>
  <c r="B108"/>
  <c r="B104"/>
  <c r="J104"/>
  <c r="J100"/>
  <c r="B100"/>
  <c r="B96"/>
  <c r="J96"/>
  <c r="J92"/>
  <c r="B92"/>
  <c r="B88"/>
  <c r="J88"/>
  <c r="J84"/>
  <c r="B84"/>
  <c r="B80"/>
  <c r="J80"/>
  <c r="J76"/>
  <c r="B76"/>
  <c r="B72"/>
  <c r="J72"/>
  <c r="J68"/>
  <c r="B68"/>
  <c r="B64"/>
  <c r="J64"/>
  <c r="J39"/>
  <c r="B39"/>
  <c r="B35"/>
  <c r="J35"/>
  <c r="J31"/>
  <c r="B31"/>
  <c r="B27"/>
  <c r="J27"/>
  <c r="J23"/>
  <c r="B23"/>
  <c r="B19"/>
  <c r="J19"/>
  <c r="J57"/>
  <c r="B57"/>
  <c r="B53"/>
  <c r="J53"/>
  <c r="J49"/>
  <c r="B49"/>
  <c r="B45"/>
  <c r="J45"/>
  <c r="J41"/>
  <c r="B41"/>
  <c r="K393"/>
  <c r="C393"/>
  <c r="K389"/>
  <c r="C389"/>
  <c r="K385"/>
  <c r="C385"/>
  <c r="K381"/>
  <c r="C381"/>
  <c r="K377"/>
  <c r="C377"/>
  <c r="K373"/>
  <c r="C373"/>
  <c r="K369"/>
  <c r="C369"/>
  <c r="K365"/>
  <c r="C365"/>
  <c r="K361"/>
  <c r="C361"/>
  <c r="K357"/>
  <c r="C357"/>
  <c r="K353"/>
  <c r="C353"/>
  <c r="K349"/>
  <c r="C349"/>
  <c r="K345"/>
  <c r="C345"/>
  <c r="K341"/>
  <c r="C341"/>
  <c r="K337"/>
  <c r="C337"/>
  <c r="K333"/>
  <c r="C333"/>
  <c r="K329"/>
  <c r="C329"/>
  <c r="K325"/>
  <c r="C325"/>
  <c r="K321"/>
  <c r="C321"/>
  <c r="K317"/>
  <c r="C317"/>
  <c r="K313"/>
  <c r="C313"/>
  <c r="K309"/>
  <c r="C309"/>
  <c r="K305"/>
  <c r="C305"/>
  <c r="K301"/>
  <c r="C301"/>
  <c r="K297"/>
  <c r="C297"/>
  <c r="K293"/>
  <c r="C293"/>
  <c r="K289"/>
  <c r="C289"/>
  <c r="K285"/>
  <c r="C285"/>
  <c r="K281"/>
  <c r="C281"/>
  <c r="K277"/>
  <c r="C277"/>
  <c r="K273"/>
  <c r="C273"/>
  <c r="K269"/>
  <c r="C269"/>
  <c r="K265"/>
  <c r="C265"/>
  <c r="K261"/>
  <c r="C261"/>
  <c r="K257"/>
  <c r="C257"/>
  <c r="K253"/>
  <c r="C253"/>
  <c r="K249"/>
  <c r="C249"/>
  <c r="K245"/>
  <c r="C245"/>
  <c r="K241"/>
  <c r="C241"/>
  <c r="K237"/>
  <c r="C237"/>
  <c r="K233"/>
  <c r="C233"/>
  <c r="K229"/>
  <c r="C229"/>
  <c r="K225"/>
  <c r="C225"/>
  <c r="K221"/>
  <c r="C221"/>
  <c r="K217"/>
  <c r="C217"/>
  <c r="K213"/>
  <c r="C213"/>
  <c r="K209"/>
  <c r="C209"/>
  <c r="K205"/>
  <c r="C205"/>
  <c r="K201"/>
  <c r="C201"/>
  <c r="K197"/>
  <c r="C197"/>
  <c r="K193"/>
  <c r="C193"/>
  <c r="K189"/>
  <c r="C189"/>
  <c r="K185"/>
  <c r="C185"/>
  <c r="K181"/>
  <c r="C181"/>
  <c r="K177"/>
  <c r="C177"/>
  <c r="K173"/>
  <c r="C173"/>
  <c r="K169"/>
  <c r="C169"/>
  <c r="K165"/>
  <c r="C165"/>
  <c r="K161"/>
  <c r="C161"/>
  <c r="K157"/>
  <c r="C157"/>
  <c r="K153"/>
  <c r="C153"/>
  <c r="K149"/>
  <c r="C149"/>
  <c r="K145"/>
  <c r="C145"/>
  <c r="K141"/>
  <c r="C141"/>
  <c r="K137"/>
  <c r="C137"/>
  <c r="K133"/>
  <c r="C133"/>
  <c r="K129"/>
  <c r="C129"/>
  <c r="K125"/>
  <c r="C125"/>
  <c r="K121"/>
  <c r="C121"/>
  <c r="K117"/>
  <c r="C117"/>
  <c r="K113"/>
  <c r="C113"/>
  <c r="K109"/>
  <c r="C109"/>
  <c r="K105"/>
  <c r="C105"/>
  <c r="K101"/>
  <c r="C101"/>
  <c r="K97"/>
  <c r="C97"/>
  <c r="K93"/>
  <c r="C93"/>
  <c r="K89"/>
  <c r="C89"/>
  <c r="K85"/>
  <c r="C85"/>
  <c r="K81"/>
  <c r="C81"/>
  <c r="K77"/>
  <c r="C77"/>
  <c r="K73"/>
  <c r="C73"/>
  <c r="K69"/>
  <c r="C69"/>
  <c r="K65"/>
  <c r="C65"/>
  <c r="K61"/>
  <c r="C61"/>
  <c r="K36"/>
  <c r="C36"/>
  <c r="K32"/>
  <c r="C32"/>
  <c r="K28"/>
  <c r="C28"/>
  <c r="K24"/>
  <c r="C24"/>
  <c r="K20"/>
  <c r="C20"/>
  <c r="K58"/>
  <c r="C58"/>
  <c r="K54"/>
  <c r="C54"/>
  <c r="K50"/>
  <c r="C50"/>
  <c r="K46"/>
  <c r="C46"/>
  <c r="K42"/>
  <c r="C42"/>
  <c r="B391"/>
  <c r="J391"/>
  <c r="B387"/>
  <c r="J387"/>
  <c r="B383"/>
  <c r="J383"/>
  <c r="B379"/>
  <c r="J379"/>
  <c r="B375"/>
  <c r="J375"/>
  <c r="B371"/>
  <c r="J371"/>
  <c r="B367"/>
  <c r="J367"/>
  <c r="B363"/>
  <c r="J363"/>
  <c r="B359"/>
  <c r="J359"/>
  <c r="B355"/>
  <c r="J355"/>
  <c r="B351"/>
  <c r="J351"/>
  <c r="B347"/>
  <c r="J347"/>
  <c r="B343"/>
  <c r="J343"/>
  <c r="B339"/>
  <c r="J339"/>
  <c r="B335"/>
  <c r="J335"/>
  <c r="B331"/>
  <c r="J331"/>
  <c r="B327"/>
  <c r="J327"/>
  <c r="B323"/>
  <c r="J323"/>
  <c r="B319"/>
  <c r="J319"/>
  <c r="B315"/>
  <c r="J315"/>
  <c r="B311"/>
  <c r="J311"/>
  <c r="B307"/>
  <c r="J307"/>
  <c r="B303"/>
  <c r="J303"/>
  <c r="B299"/>
  <c r="J299"/>
  <c r="B295"/>
  <c r="J295"/>
  <c r="B291"/>
  <c r="J291"/>
  <c r="B287"/>
  <c r="J287"/>
  <c r="B283"/>
  <c r="J283"/>
  <c r="B279"/>
  <c r="J279"/>
  <c r="B275"/>
  <c r="J275"/>
  <c r="B271"/>
  <c r="J271"/>
  <c r="B267"/>
  <c r="J267"/>
  <c r="B263"/>
  <c r="J263"/>
  <c r="B259"/>
  <c r="J259"/>
  <c r="B255"/>
  <c r="J255"/>
  <c r="B251"/>
  <c r="J251"/>
  <c r="B247"/>
  <c r="J247"/>
  <c r="B243"/>
  <c r="J243"/>
  <c r="B239"/>
  <c r="J239"/>
  <c r="B235"/>
  <c r="J235"/>
  <c r="B231"/>
  <c r="J231"/>
  <c r="B227"/>
  <c r="J227"/>
  <c r="B223"/>
  <c r="J223"/>
  <c r="B219"/>
  <c r="J219"/>
  <c r="B215"/>
  <c r="J215"/>
  <c r="B211"/>
  <c r="J211"/>
  <c r="B207"/>
  <c r="J207"/>
  <c r="B203"/>
  <c r="J203"/>
  <c r="B199"/>
  <c r="J199"/>
  <c r="B195"/>
  <c r="J195"/>
  <c r="B191"/>
  <c r="J191"/>
  <c r="B187"/>
  <c r="J187"/>
  <c r="B183"/>
  <c r="J183"/>
  <c r="B179"/>
  <c r="J179"/>
  <c r="B175"/>
  <c r="J175"/>
  <c r="J171"/>
  <c r="B171"/>
  <c r="J167"/>
  <c r="B167"/>
  <c r="J163"/>
  <c r="B163"/>
  <c r="J159"/>
  <c r="B159"/>
  <c r="J155"/>
  <c r="B155"/>
  <c r="J151"/>
  <c r="B151"/>
  <c r="J147"/>
  <c r="B147"/>
  <c r="J143"/>
  <c r="B143"/>
  <c r="J139"/>
  <c r="B139"/>
  <c r="J135"/>
  <c r="B135"/>
  <c r="J131"/>
  <c r="B131"/>
  <c r="J127"/>
  <c r="B127"/>
  <c r="J123"/>
  <c r="B123"/>
  <c r="J119"/>
  <c r="B119"/>
  <c r="J115"/>
  <c r="B115"/>
  <c r="J111"/>
  <c r="B111"/>
  <c r="J107"/>
  <c r="B107"/>
  <c r="J103"/>
  <c r="B103"/>
  <c r="J99"/>
  <c r="B99"/>
  <c r="J95"/>
  <c r="B95"/>
  <c r="J91"/>
  <c r="B91"/>
  <c r="J87"/>
  <c r="B87"/>
  <c r="J83"/>
  <c r="B83"/>
  <c r="J79"/>
  <c r="B79"/>
  <c r="J75"/>
  <c r="B75"/>
  <c r="J71"/>
  <c r="B71"/>
  <c r="J67"/>
  <c r="B67"/>
  <c r="J63"/>
  <c r="B63"/>
  <c r="J38"/>
  <c r="B38"/>
  <c r="J34"/>
  <c r="B34"/>
  <c r="J30"/>
  <c r="B30"/>
  <c r="J26"/>
  <c r="B26"/>
  <c r="J22"/>
  <c r="B22"/>
  <c r="J60"/>
  <c r="B60"/>
  <c r="J56"/>
  <c r="B56"/>
  <c r="J52"/>
  <c r="B52"/>
  <c r="J48"/>
  <c r="B48"/>
  <c r="J44"/>
  <c r="B44"/>
  <c r="C367" i="8"/>
  <c r="L382" i="13"/>
  <c r="C355" i="8"/>
  <c r="L370" i="13"/>
  <c r="C343" i="8"/>
  <c r="L358" i="13"/>
  <c r="C331" i="8"/>
  <c r="L346" i="13"/>
  <c r="C319" i="8"/>
  <c r="L334" i="13"/>
  <c r="C307" i="8"/>
  <c r="L322" i="13"/>
  <c r="C295" i="8"/>
  <c r="L310" i="13"/>
  <c r="C283" i="8"/>
  <c r="L298" i="13"/>
  <c r="C271" i="8"/>
  <c r="L286" i="13"/>
  <c r="C259" i="8"/>
  <c r="L274" i="13"/>
  <c r="C247" i="8"/>
  <c r="L262" i="13"/>
  <c r="C239" i="8"/>
  <c r="L254" i="13"/>
  <c r="C227" i="8"/>
  <c r="L242" i="13"/>
  <c r="C215" i="8"/>
  <c r="L230" i="13"/>
  <c r="C203" i="8"/>
  <c r="L218" i="13"/>
  <c r="C191" i="8"/>
  <c r="L206" i="13"/>
  <c r="C179" i="8"/>
  <c r="L194" i="13"/>
  <c r="C167" i="8"/>
  <c r="L182" i="13"/>
  <c r="C155" i="8"/>
  <c r="L170" i="13"/>
  <c r="C143" i="8"/>
  <c r="L158" i="13"/>
  <c r="C131" i="8"/>
  <c r="L146" i="13"/>
  <c r="C119" i="8"/>
  <c r="L134" i="13"/>
  <c r="C107" i="8"/>
  <c r="L122" i="13"/>
  <c r="C95" i="8"/>
  <c r="L110" i="13"/>
  <c r="C83" i="8"/>
  <c r="L98" i="13"/>
  <c r="C71" i="8"/>
  <c r="L86" i="13"/>
  <c r="C63" i="8"/>
  <c r="L78" i="13"/>
  <c r="C55" i="8"/>
  <c r="L70" i="13"/>
  <c r="C47" i="8"/>
  <c r="L62" i="13"/>
  <c r="C18" i="8"/>
  <c r="C10"/>
  <c r="C44"/>
  <c r="C40"/>
  <c r="C36"/>
  <c r="C25"/>
  <c r="C378"/>
  <c r="L393" i="13"/>
  <c r="C374" i="8"/>
  <c r="L389" i="13"/>
  <c r="C370" i="8"/>
  <c r="L385" i="13"/>
  <c r="C366" i="8"/>
  <c r="L381" i="13"/>
  <c r="C362" i="8"/>
  <c r="L377" i="13"/>
  <c r="C358" i="8"/>
  <c r="L373" i="13"/>
  <c r="C354" i="8"/>
  <c r="L369" i="13"/>
  <c r="C350" i="8"/>
  <c r="L365" i="13"/>
  <c r="C346" i="8"/>
  <c r="L361" i="13"/>
  <c r="C342" i="8"/>
  <c r="L357" i="13"/>
  <c r="C338" i="8"/>
  <c r="L353" i="13"/>
  <c r="C334" i="8"/>
  <c r="L349" i="13"/>
  <c r="C330" i="8"/>
  <c r="L345" i="13"/>
  <c r="C326" i="8"/>
  <c r="L341" i="13"/>
  <c r="C322" i="8"/>
  <c r="L337" i="13"/>
  <c r="C318" i="8"/>
  <c r="L333" i="13"/>
  <c r="C314" i="8"/>
  <c r="L329" i="13"/>
  <c r="C310" i="8"/>
  <c r="L325" i="13"/>
  <c r="C306" i="8"/>
  <c r="L321" i="13"/>
  <c r="C302" i="8"/>
  <c r="L317" i="13"/>
  <c r="C298" i="8"/>
  <c r="L313" i="13"/>
  <c r="C294" i="8"/>
  <c r="L309" i="13"/>
  <c r="C290" i="8"/>
  <c r="L305" i="13"/>
  <c r="C286" i="8"/>
  <c r="L301" i="13"/>
  <c r="C282" i="8"/>
  <c r="L297" i="13"/>
  <c r="C278" i="8"/>
  <c r="L293" i="13"/>
  <c r="C274" i="8"/>
  <c r="L289" i="13"/>
  <c r="C270" i="8"/>
  <c r="L285" i="13"/>
  <c r="C266" i="8"/>
  <c r="L281" i="13"/>
  <c r="C262" i="8"/>
  <c r="L277" i="13"/>
  <c r="C258" i="8"/>
  <c r="L273" i="13"/>
  <c r="C254" i="8"/>
  <c r="L269" i="13"/>
  <c r="C250" i="8"/>
  <c r="L265" i="13"/>
  <c r="C246" i="8"/>
  <c r="L261" i="13"/>
  <c r="C242" i="8"/>
  <c r="L257" i="13"/>
  <c r="C238" i="8"/>
  <c r="L253" i="13"/>
  <c r="C234" i="8"/>
  <c r="L249" i="13"/>
  <c r="C230" i="8"/>
  <c r="L245" i="13"/>
  <c r="C226" i="8"/>
  <c r="L241" i="13"/>
  <c r="C222" i="8"/>
  <c r="L237" i="13"/>
  <c r="C218" i="8"/>
  <c r="L233" i="13"/>
  <c r="C214" i="8"/>
  <c r="L229" i="13"/>
  <c r="C210" i="8"/>
  <c r="L225" i="13"/>
  <c r="C206" i="8"/>
  <c r="L221" i="13"/>
  <c r="C202" i="8"/>
  <c r="L217" i="13"/>
  <c r="C198" i="8"/>
  <c r="L213" i="13"/>
  <c r="C194" i="8"/>
  <c r="L209" i="13"/>
  <c r="C190" i="8"/>
  <c r="L205" i="13"/>
  <c r="C186" i="8"/>
  <c r="L201" i="13"/>
  <c r="C182" i="8"/>
  <c r="L197" i="13"/>
  <c r="C178" i="8"/>
  <c r="L193" i="13"/>
  <c r="C174" i="8"/>
  <c r="L189" i="13"/>
  <c r="C170" i="8"/>
  <c r="L185" i="13"/>
  <c r="C166" i="8"/>
  <c r="L181" i="13"/>
  <c r="C162" i="8"/>
  <c r="L177" i="13"/>
  <c r="C158" i="8"/>
  <c r="L173" i="13"/>
  <c r="C154" i="8"/>
  <c r="L169" i="13"/>
  <c r="C150" i="8"/>
  <c r="L165" i="13"/>
  <c r="C146" i="8"/>
  <c r="L161" i="13"/>
  <c r="C142" i="8"/>
  <c r="L157" i="13"/>
  <c r="C138" i="8"/>
  <c r="L153" i="13"/>
  <c r="C134" i="8"/>
  <c r="L149" i="13"/>
  <c r="C130" i="8"/>
  <c r="L145" i="13"/>
  <c r="C126" i="8"/>
  <c r="L141" i="13"/>
  <c r="C122" i="8"/>
  <c r="L137" i="13"/>
  <c r="C118" i="8"/>
  <c r="L133" i="13"/>
  <c r="C114" i="8"/>
  <c r="L129" i="13"/>
  <c r="C110" i="8"/>
  <c r="L125" i="13"/>
  <c r="C106" i="8"/>
  <c r="L121" i="13"/>
  <c r="C102" i="8"/>
  <c r="L117" i="13"/>
  <c r="C98" i="8"/>
  <c r="L113" i="13"/>
  <c r="C94" i="8"/>
  <c r="L109" i="13"/>
  <c r="C90" i="8"/>
  <c r="L105" i="13"/>
  <c r="C86" i="8"/>
  <c r="L101" i="13"/>
  <c r="C82" i="8"/>
  <c r="L97" i="13"/>
  <c r="C78" i="8"/>
  <c r="L93" i="13"/>
  <c r="C74" i="8"/>
  <c r="L89" i="13"/>
  <c r="C70" i="8"/>
  <c r="L85" i="13"/>
  <c r="C66" i="8"/>
  <c r="L81" i="13"/>
  <c r="C62" i="8"/>
  <c r="L77" i="13"/>
  <c r="C58" i="8"/>
  <c r="L73" i="13"/>
  <c r="C54" i="8"/>
  <c r="L69" i="13"/>
  <c r="C50" i="8"/>
  <c r="L65" i="13"/>
  <c r="C46" i="8"/>
  <c r="L61" i="13"/>
  <c r="C21" i="8"/>
  <c r="C17"/>
  <c r="C13"/>
  <c r="C9"/>
  <c r="C5"/>
  <c r="C43"/>
  <c r="C39"/>
  <c r="L54" i="13"/>
  <c r="C35" i="8"/>
  <c r="C31"/>
  <c r="L46" i="13"/>
  <c r="C27" i="8"/>
  <c r="C371"/>
  <c r="L386" i="13"/>
  <c r="C359" i="8"/>
  <c r="L374" i="13"/>
  <c r="C347" i="8"/>
  <c r="L362" i="13"/>
  <c r="C335" i="8"/>
  <c r="L350" i="13"/>
  <c r="C323" i="8"/>
  <c r="L338" i="13"/>
  <c r="C311" i="8"/>
  <c r="L326" i="13"/>
  <c r="C299" i="8"/>
  <c r="L314" i="13"/>
  <c r="C287" i="8"/>
  <c r="L302" i="13"/>
  <c r="C275" i="8"/>
  <c r="L290" i="13"/>
  <c r="C263" i="8"/>
  <c r="L278" i="13"/>
  <c r="C251" i="8"/>
  <c r="L266" i="13"/>
  <c r="C235" i="8"/>
  <c r="L250" i="13"/>
  <c r="C223" i="8"/>
  <c r="L238" i="13"/>
  <c r="C211" i="8"/>
  <c r="L226" i="13"/>
  <c r="C199" i="8"/>
  <c r="L214" i="13"/>
  <c r="C187" i="8"/>
  <c r="L202" i="13"/>
  <c r="C175" i="8"/>
  <c r="L190" i="13"/>
  <c r="C163" i="8"/>
  <c r="L178" i="13"/>
  <c r="C147" i="8"/>
  <c r="L162" i="13"/>
  <c r="C135" i="8"/>
  <c r="L150" i="13"/>
  <c r="C123" i="8"/>
  <c r="L138" i="13"/>
  <c r="C111" i="8"/>
  <c r="L126" i="13"/>
  <c r="C99" i="8"/>
  <c r="L114" i="13"/>
  <c r="C87" i="8"/>
  <c r="L102" i="13"/>
  <c r="C75" i="8"/>
  <c r="L90" i="13"/>
  <c r="C28" i="8"/>
  <c r="C377"/>
  <c r="L392" i="13"/>
  <c r="C373" i="8"/>
  <c r="L388" i="13"/>
  <c r="C369" i="8"/>
  <c r="L384" i="13"/>
  <c r="C365" i="8"/>
  <c r="L380" i="13"/>
  <c r="C361" i="8"/>
  <c r="L376" i="13"/>
  <c r="C357" i="8"/>
  <c r="L372" i="13"/>
  <c r="C353" i="8"/>
  <c r="L368" i="13"/>
  <c r="C349" i="8"/>
  <c r="L364" i="13"/>
  <c r="C345" i="8"/>
  <c r="L360" i="13"/>
  <c r="C341" i="8"/>
  <c r="L356" i="13"/>
  <c r="C337" i="8"/>
  <c r="L352" i="13"/>
  <c r="C333" i="8"/>
  <c r="L348" i="13"/>
  <c r="C329" i="8"/>
  <c r="L344" i="13"/>
  <c r="C325" i="8"/>
  <c r="L340" i="13"/>
  <c r="C321" i="8"/>
  <c r="L336" i="13"/>
  <c r="C317" i="8"/>
  <c r="L332" i="13"/>
  <c r="C313" i="8"/>
  <c r="L328" i="13"/>
  <c r="C309" i="8"/>
  <c r="L324" i="13"/>
  <c r="C305" i="8"/>
  <c r="L320" i="13"/>
  <c r="C301" i="8"/>
  <c r="L316" i="13"/>
  <c r="C297" i="8"/>
  <c r="L312" i="13"/>
  <c r="C293" i="8"/>
  <c r="L308" i="13"/>
  <c r="C289" i="8"/>
  <c r="L304" i="13"/>
  <c r="C285" i="8"/>
  <c r="L300" i="13"/>
  <c r="C281" i="8"/>
  <c r="L296" i="13"/>
  <c r="C277" i="8"/>
  <c r="L292" i="13"/>
  <c r="C273" i="8"/>
  <c r="L288" i="13"/>
  <c r="C269" i="8"/>
  <c r="L284" i="13"/>
  <c r="C265" i="8"/>
  <c r="L280" i="13"/>
  <c r="C261" i="8"/>
  <c r="L276" i="13"/>
  <c r="C257" i="8"/>
  <c r="L272" i="13"/>
  <c r="C253" i="8"/>
  <c r="L268" i="13"/>
  <c r="C249" i="8"/>
  <c r="L264" i="13"/>
  <c r="C245" i="8"/>
  <c r="L260" i="13"/>
  <c r="C241" i="8"/>
  <c r="L256" i="13"/>
  <c r="C237" i="8"/>
  <c r="L252" i="13"/>
  <c r="C233" i="8"/>
  <c r="L248" i="13"/>
  <c r="C229" i="8"/>
  <c r="L244" i="13"/>
  <c r="C225" i="8"/>
  <c r="L240" i="13"/>
  <c r="C221" i="8"/>
  <c r="L236" i="13"/>
  <c r="C217" i="8"/>
  <c r="L232" i="13"/>
  <c r="C213" i="8"/>
  <c r="L228" i="13"/>
  <c r="C209" i="8"/>
  <c r="L224" i="13"/>
  <c r="C205" i="8"/>
  <c r="L220" i="13"/>
  <c r="C201" i="8"/>
  <c r="L216" i="13"/>
  <c r="C197" i="8"/>
  <c r="L212" i="13"/>
  <c r="C193" i="8"/>
  <c r="L208" i="13"/>
  <c r="C189" i="8"/>
  <c r="L204" i="13"/>
  <c r="C185" i="8"/>
  <c r="L200" i="13"/>
  <c r="C181" i="8"/>
  <c r="L196" i="13"/>
  <c r="C177" i="8"/>
  <c r="L192" i="13"/>
  <c r="C173" i="8"/>
  <c r="L188" i="13"/>
  <c r="C169" i="8"/>
  <c r="L184" i="13"/>
  <c r="C165" i="8"/>
  <c r="L180" i="13"/>
  <c r="C161" i="8"/>
  <c r="L176" i="13"/>
  <c r="C157" i="8"/>
  <c r="L172" i="13"/>
  <c r="C153" i="8"/>
  <c r="L168" i="13"/>
  <c r="C149" i="8"/>
  <c r="L164" i="13"/>
  <c r="C145" i="8"/>
  <c r="L160" i="13"/>
  <c r="C141" i="8"/>
  <c r="L156" i="13"/>
  <c r="C137" i="8"/>
  <c r="L152" i="13"/>
  <c r="C133" i="8"/>
  <c r="L148" i="13"/>
  <c r="C129" i="8"/>
  <c r="L144" i="13"/>
  <c r="C125" i="8"/>
  <c r="L140" i="13"/>
  <c r="C121" i="8"/>
  <c r="L136" i="13"/>
  <c r="C117" i="8"/>
  <c r="L132" i="13"/>
  <c r="C113" i="8"/>
  <c r="L128" i="13"/>
  <c r="C109" i="8"/>
  <c r="L124" i="13"/>
  <c r="C105" i="8"/>
  <c r="L120" i="13"/>
  <c r="C101" i="8"/>
  <c r="L116" i="13"/>
  <c r="C97" i="8"/>
  <c r="L112" i="13"/>
  <c r="C93" i="8"/>
  <c r="L108" i="13"/>
  <c r="C89" i="8"/>
  <c r="L104" i="13"/>
  <c r="C85" i="8"/>
  <c r="L100" i="13"/>
  <c r="C81" i="8"/>
  <c r="L96" i="13"/>
  <c r="C77" i="8"/>
  <c r="L92" i="13"/>
  <c r="C73" i="8"/>
  <c r="L88" i="13"/>
  <c r="C69" i="8"/>
  <c r="L84" i="13"/>
  <c r="C65" i="8"/>
  <c r="L80" i="13"/>
  <c r="C61" i="8"/>
  <c r="L76" i="13"/>
  <c r="C57" i="8"/>
  <c r="L72" i="13"/>
  <c r="C53" i="8"/>
  <c r="L68" i="13"/>
  <c r="C49" i="8"/>
  <c r="L64" i="13"/>
  <c r="C24" i="8"/>
  <c r="C20"/>
  <c r="C16"/>
  <c r="C12"/>
  <c r="C8"/>
  <c r="C4"/>
  <c r="L19" i="13"/>
  <c r="C42" i="8"/>
  <c r="L57" i="13"/>
  <c r="C38" i="8"/>
  <c r="L53" i="13"/>
  <c r="C34" i="8"/>
  <c r="L49" i="13"/>
  <c r="C30" i="8"/>
  <c r="L45" i="13"/>
  <c r="C26" i="8"/>
  <c r="L41" i="13"/>
  <c r="C375" i="8"/>
  <c r="L390" i="13"/>
  <c r="C363" i="8"/>
  <c r="L378" i="13"/>
  <c r="C351" i="8"/>
  <c r="L366" i="13"/>
  <c r="C339" i="8"/>
  <c r="L354" i="13"/>
  <c r="C327" i="8"/>
  <c r="L342" i="13"/>
  <c r="C315" i="8"/>
  <c r="L330" i="13"/>
  <c r="C303" i="8"/>
  <c r="L318" i="13"/>
  <c r="C291" i="8"/>
  <c r="L306" i="13"/>
  <c r="C279" i="8"/>
  <c r="L294" i="13"/>
  <c r="C267" i="8"/>
  <c r="L282" i="13"/>
  <c r="C255" i="8"/>
  <c r="L270" i="13"/>
  <c r="C243" i="8"/>
  <c r="L258" i="13"/>
  <c r="C231" i="8"/>
  <c r="L246" i="13"/>
  <c r="C219" i="8"/>
  <c r="L234" i="13"/>
  <c r="C207" i="8"/>
  <c r="L222" i="13"/>
  <c r="C195" i="8"/>
  <c r="L210" i="13"/>
  <c r="C183" i="8"/>
  <c r="L198" i="13"/>
  <c r="C171" i="8"/>
  <c r="L186" i="13"/>
  <c r="C159" i="8"/>
  <c r="L174" i="13"/>
  <c r="C151" i="8"/>
  <c r="L166" i="13"/>
  <c r="C139" i="8"/>
  <c r="L154" i="13"/>
  <c r="C127" i="8"/>
  <c r="L142" i="13"/>
  <c r="C115" i="8"/>
  <c r="L130" i="13"/>
  <c r="C103" i="8"/>
  <c r="L118" i="13"/>
  <c r="C91" i="8"/>
  <c r="L106" i="13"/>
  <c r="C79" i="8"/>
  <c r="L94" i="13"/>
  <c r="C67" i="8"/>
  <c r="L82" i="13"/>
  <c r="C59" i="8"/>
  <c r="L74" i="13"/>
  <c r="C51" i="8"/>
  <c r="L66" i="13"/>
  <c r="C22" i="8"/>
  <c r="L37" i="13"/>
  <c r="C14" i="8"/>
  <c r="L29" i="13"/>
  <c r="C6" i="8"/>
  <c r="L21" i="13"/>
  <c r="C32" i="8"/>
  <c r="C376"/>
  <c r="L391" i="13"/>
  <c r="C372" i="8"/>
  <c r="L387" i="13"/>
  <c r="C368" i="8"/>
  <c r="L383" i="13"/>
  <c r="C364" i="8"/>
  <c r="L379" i="13"/>
  <c r="C360" i="8"/>
  <c r="L375" i="13"/>
  <c r="C356" i="8"/>
  <c r="L371" i="13"/>
  <c r="C352" i="8"/>
  <c r="L367" i="13"/>
  <c r="C348" i="8"/>
  <c r="L363" i="13"/>
  <c r="C344" i="8"/>
  <c r="L359" i="13"/>
  <c r="C340" i="8"/>
  <c r="L355" i="13"/>
  <c r="C336" i="8"/>
  <c r="L351" i="13"/>
  <c r="C332" i="8"/>
  <c r="L347" i="13"/>
  <c r="C328" i="8"/>
  <c r="L343" i="13"/>
  <c r="C324" i="8"/>
  <c r="L339" i="13"/>
  <c r="C320" i="8"/>
  <c r="L335" i="13"/>
  <c r="C316" i="8"/>
  <c r="L331" i="13"/>
  <c r="C312" i="8"/>
  <c r="L327" i="13"/>
  <c r="C308" i="8"/>
  <c r="L323" i="13"/>
  <c r="C304" i="8"/>
  <c r="L319" i="13"/>
  <c r="C300" i="8"/>
  <c r="L315" i="13"/>
  <c r="C296" i="8"/>
  <c r="L311" i="13"/>
  <c r="C292" i="8"/>
  <c r="L307" i="13"/>
  <c r="C288" i="8"/>
  <c r="L303" i="13"/>
  <c r="C284" i="8"/>
  <c r="L299" i="13"/>
  <c r="C280" i="8"/>
  <c r="L295" i="13"/>
  <c r="C276" i="8"/>
  <c r="L291" i="13"/>
  <c r="C272" i="8"/>
  <c r="L287" i="13"/>
  <c r="C268" i="8"/>
  <c r="L283" i="13"/>
  <c r="C264" i="8"/>
  <c r="L279" i="13"/>
  <c r="C260" i="8"/>
  <c r="L275" i="13"/>
  <c r="C256" i="8"/>
  <c r="L271" i="13"/>
  <c r="C252" i="8"/>
  <c r="L267" i="13"/>
  <c r="C248" i="8"/>
  <c r="L263" i="13"/>
  <c r="C244" i="8"/>
  <c r="L259" i="13"/>
  <c r="C240" i="8"/>
  <c r="L255" i="13"/>
  <c r="C236" i="8"/>
  <c r="L251" i="13"/>
  <c r="C232" i="8"/>
  <c r="L247" i="13"/>
  <c r="C228" i="8"/>
  <c r="L243" i="13"/>
  <c r="C224" i="8"/>
  <c r="L239" i="13"/>
  <c r="C220" i="8"/>
  <c r="L235" i="13"/>
  <c r="C216" i="8"/>
  <c r="L231" i="13"/>
  <c r="C212" i="8"/>
  <c r="L227" i="13"/>
  <c r="C208" i="8"/>
  <c r="L223" i="13"/>
  <c r="C204" i="8"/>
  <c r="L219" i="13"/>
  <c r="C200" i="8"/>
  <c r="L215" i="13"/>
  <c r="C196" i="8"/>
  <c r="L211" i="13"/>
  <c r="C192" i="8"/>
  <c r="L207" i="13"/>
  <c r="C188" i="8"/>
  <c r="L203" i="13"/>
  <c r="C184" i="8"/>
  <c r="L199" i="13"/>
  <c r="C180" i="8"/>
  <c r="L195" i="13"/>
  <c r="C176" i="8"/>
  <c r="L191" i="13"/>
  <c r="C172" i="8"/>
  <c r="L187" i="13"/>
  <c r="C168" i="8"/>
  <c r="L183" i="13"/>
  <c r="C164" i="8"/>
  <c r="L179" i="13"/>
  <c r="C160" i="8"/>
  <c r="L175" i="13"/>
  <c r="C156" i="8"/>
  <c r="L171" i="13"/>
  <c r="C152" i="8"/>
  <c r="L167" i="13"/>
  <c r="C148" i="8"/>
  <c r="L163" i="13"/>
  <c r="C144" i="8"/>
  <c r="L159" i="13"/>
  <c r="C140" i="8"/>
  <c r="L155" i="13"/>
  <c r="C136" i="8"/>
  <c r="L151" i="13"/>
  <c r="C132" i="8"/>
  <c r="L147" i="13"/>
  <c r="C128" i="8"/>
  <c r="L143" i="13"/>
  <c r="C124" i="8"/>
  <c r="L139" i="13"/>
  <c r="C120" i="8"/>
  <c r="L135" i="13"/>
  <c r="C116" i="8"/>
  <c r="L131" i="13"/>
  <c r="C112" i="8"/>
  <c r="L127" i="13"/>
  <c r="C108" i="8"/>
  <c r="L123" i="13"/>
  <c r="C104" i="8"/>
  <c r="L119" i="13"/>
  <c r="C100" i="8"/>
  <c r="L115" i="13"/>
  <c r="C96" i="8"/>
  <c r="L111" i="13"/>
  <c r="C92" i="8"/>
  <c r="L107" i="13"/>
  <c r="C88" i="8"/>
  <c r="L103" i="13"/>
  <c r="C84" i="8"/>
  <c r="L99" i="13"/>
  <c r="C80" i="8"/>
  <c r="L95" i="13"/>
  <c r="C76" i="8"/>
  <c r="L91" i="13"/>
  <c r="C72" i="8"/>
  <c r="L87" i="13"/>
  <c r="C68" i="8"/>
  <c r="L83" i="13"/>
  <c r="C64" i="8"/>
  <c r="L79" i="13"/>
  <c r="C60" i="8"/>
  <c r="L75" i="13"/>
  <c r="C56" i="8"/>
  <c r="L71" i="13"/>
  <c r="C52" i="8"/>
  <c r="L67" i="13"/>
  <c r="C48" i="8"/>
  <c r="L63" i="13"/>
  <c r="C23" i="8"/>
  <c r="L38" i="13"/>
  <c r="C19" i="8"/>
  <c r="L34" i="13"/>
  <c r="C15" i="8"/>
  <c r="L30" i="13"/>
  <c r="C11" i="8"/>
  <c r="L26" i="13"/>
  <c r="C7" i="8"/>
  <c r="L22" i="13"/>
  <c r="C45" i="8"/>
  <c r="L60" i="13"/>
  <c r="C41" i="8"/>
  <c r="L56" i="13"/>
  <c r="C37" i="8"/>
  <c r="L52" i="13"/>
  <c r="C33" i="8"/>
  <c r="L48" i="13"/>
  <c r="C29" i="8"/>
  <c r="L44" i="13"/>
  <c r="B72" i="10"/>
  <c r="L47" i="13" l="1"/>
  <c r="L27"/>
  <c r="L35"/>
  <c r="L20"/>
  <c r="L28"/>
  <c r="L36"/>
  <c r="L51"/>
  <c r="L59"/>
  <c r="L33"/>
  <c r="L23"/>
  <c r="L31"/>
  <c r="L39"/>
  <c r="L43"/>
  <c r="L42"/>
  <c r="L50"/>
  <c r="L58"/>
  <c r="L24"/>
  <c r="L32"/>
  <c r="L40"/>
  <c r="L55"/>
  <c r="L25"/>
  <c r="AH380" i="8"/>
  <c r="V71" i="7"/>
  <c r="Y71"/>
  <c r="U71"/>
  <c r="Z71"/>
  <c r="S71"/>
  <c r="AA71"/>
  <c r="T71"/>
  <c r="W71"/>
  <c r="X71"/>
  <c r="H71"/>
  <c r="D398" i="13" l="1"/>
  <c r="G10"/>
  <c r="L18"/>
  <c r="R71" i="7"/>
  <c r="P71"/>
  <c r="Q71"/>
  <c r="AU378" i="8"/>
  <c r="AS378"/>
  <c r="AQ378"/>
  <c r="AO378"/>
  <c r="AK378"/>
  <c r="AM378"/>
  <c r="AV378"/>
  <c r="AT378"/>
  <c r="AR378"/>
  <c r="AP378"/>
  <c r="AN378"/>
  <c r="AL378"/>
  <c r="C33" i="10" l="1"/>
  <c r="B37" l="1"/>
  <c r="B33"/>
  <c r="C50" l="1"/>
  <c r="C58"/>
  <c r="C66"/>
  <c r="C53"/>
  <c r="C54"/>
  <c r="C70"/>
  <c r="C63"/>
  <c r="C51"/>
  <c r="C59"/>
  <c r="C67"/>
  <c r="C69"/>
  <c r="C62"/>
  <c r="C47"/>
  <c r="C52"/>
  <c r="C60"/>
  <c r="C68"/>
  <c r="C61"/>
  <c r="C46"/>
  <c r="C55"/>
  <c r="C45"/>
  <c r="C48"/>
  <c r="C56"/>
  <c r="C64"/>
  <c r="C49"/>
  <c r="C57"/>
  <c r="C65"/>
  <c r="J9" i="13"/>
  <c r="I9"/>
  <c r="F9"/>
  <c r="E9"/>
  <c r="B10"/>
  <c r="B3" l="1"/>
  <c r="AB8" i="7" l="1"/>
  <c r="AB23"/>
  <c r="AN65"/>
  <c r="AN5"/>
  <c r="AN6"/>
  <c r="AN7"/>
  <c r="AN8"/>
  <c r="AN9"/>
  <c r="AN10"/>
  <c r="AN11"/>
  <c r="AN12"/>
  <c r="AN16"/>
  <c r="AN17"/>
  <c r="AN18"/>
  <c r="AN23"/>
  <c r="AN25"/>
  <c r="AN26"/>
  <c r="AN30"/>
  <c r="AN31"/>
  <c r="AN32"/>
  <c r="AN33"/>
  <c r="AN35"/>
  <c r="AN36"/>
  <c r="AN39"/>
  <c r="AN41"/>
  <c r="AN42"/>
  <c r="AN44"/>
  <c r="AN45"/>
  <c r="AN46"/>
  <c r="AN47"/>
  <c r="AN51"/>
  <c r="AN52"/>
  <c r="AN53"/>
  <c r="AN54"/>
  <c r="AN57"/>
  <c r="AN66"/>
  <c r="AN67"/>
  <c r="AN68"/>
  <c r="AN69"/>
  <c r="AB5"/>
  <c r="AB6"/>
  <c r="AB7"/>
  <c r="AB9"/>
  <c r="AB10"/>
  <c r="AB11"/>
  <c r="AB12"/>
  <c r="AB16"/>
  <c r="AB17"/>
  <c r="AB18"/>
  <c r="AB25"/>
  <c r="AB26"/>
  <c r="AB30"/>
  <c r="AB31"/>
  <c r="AB32"/>
  <c r="AB33"/>
  <c r="AB35"/>
  <c r="AB36"/>
  <c r="AB39"/>
  <c r="AB41"/>
  <c r="AB42"/>
  <c r="AB44"/>
  <c r="AB45"/>
  <c r="AB46"/>
  <c r="AB47"/>
  <c r="AB51"/>
  <c r="AB52"/>
  <c r="AB53"/>
  <c r="AB54"/>
  <c r="AB57"/>
  <c r="AB65"/>
  <c r="AB66"/>
  <c r="AB67"/>
  <c r="AB68"/>
  <c r="AB69"/>
  <c r="D5" i="10" l="1"/>
  <c r="D6"/>
  <c r="AB55" i="7"/>
  <c r="AB61"/>
  <c r="AN29"/>
  <c r="AB59"/>
  <c r="AB43"/>
  <c r="AN27"/>
  <c r="AB14"/>
  <c r="AN63"/>
  <c r="AN37"/>
  <c r="AB49"/>
  <c r="AB19"/>
  <c r="AB21"/>
  <c r="AN49"/>
  <c r="AN43"/>
  <c r="AN59"/>
  <c r="AB27"/>
  <c r="AN14"/>
  <c r="AB29"/>
  <c r="AN61"/>
  <c r="AN19"/>
  <c r="D3" i="10"/>
  <c r="B20"/>
  <c r="AN55" i="7"/>
  <c r="AB63"/>
  <c r="AN21"/>
  <c r="AB37"/>
  <c r="AB15"/>
  <c r="AB13"/>
  <c r="AN15"/>
  <c r="AN13"/>
  <c r="AB4"/>
  <c r="AN4"/>
  <c r="AB64"/>
  <c r="AB62"/>
  <c r="AB60"/>
  <c r="AB58"/>
  <c r="AB56"/>
  <c r="AB50"/>
  <c r="AB48"/>
  <c r="AB40"/>
  <c r="AB38"/>
  <c r="AB34"/>
  <c r="AB28"/>
  <c r="AB24"/>
  <c r="AB22"/>
  <c r="AB20"/>
  <c r="AN64"/>
  <c r="AN62"/>
  <c r="AN60"/>
  <c r="AN58"/>
  <c r="AN56"/>
  <c r="AN50"/>
  <c r="AN48"/>
  <c r="AN40"/>
  <c r="AN38"/>
  <c r="AN34"/>
  <c r="AN28"/>
  <c r="AN24"/>
  <c r="AN22"/>
  <c r="AN20"/>
  <c r="D12" i="10"/>
  <c r="D14"/>
  <c r="D13"/>
  <c r="BI319" i="8"/>
  <c r="AW64"/>
  <c r="BI48"/>
  <c r="AW19"/>
  <c r="BI37"/>
  <c r="B22" i="10"/>
  <c r="B19"/>
  <c r="B21"/>
  <c r="D4"/>
  <c r="E6" s="1"/>
  <c r="D11"/>
  <c r="AW71" i="8" l="1"/>
  <c r="BI184"/>
  <c r="BI127"/>
  <c r="BI32"/>
  <c r="BI41"/>
  <c r="BI334"/>
  <c r="BJ334" s="1"/>
  <c r="BK334" s="1"/>
  <c r="M349" i="13" s="1"/>
  <c r="AW50" i="8"/>
  <c r="AW370"/>
  <c r="AW341"/>
  <c r="BI337"/>
  <c r="BI335"/>
  <c r="BI359"/>
  <c r="BI344"/>
  <c r="BI339"/>
  <c r="BJ339" s="1"/>
  <c r="BK339" s="1"/>
  <c r="AW7"/>
  <c r="AW60"/>
  <c r="B24" i="10"/>
  <c r="D19" s="1"/>
  <c r="B27" s="1"/>
  <c r="BM207" i="8" s="1"/>
  <c r="O222" i="13" s="1"/>
  <c r="AC68" i="7"/>
  <c r="AC21"/>
  <c r="AC51"/>
  <c r="AC27"/>
  <c r="AC6"/>
  <c r="AC48"/>
  <c r="AC58"/>
  <c r="BM291" i="8"/>
  <c r="O306" i="13" s="1"/>
  <c r="AW345" i="8"/>
  <c r="AC28" i="7"/>
  <c r="AC22"/>
  <c r="BH27" i="8"/>
  <c r="G11" i="13"/>
  <c r="G12" s="1"/>
  <c r="AB71" i="7"/>
  <c r="BI88" i="8"/>
  <c r="BI10"/>
  <c r="BI375"/>
  <c r="BJ375" s="1"/>
  <c r="BK375" s="1"/>
  <c r="AW28"/>
  <c r="BI30"/>
  <c r="BI327"/>
  <c r="BI47"/>
  <c r="BJ47" s="1"/>
  <c r="BK47" s="1"/>
  <c r="BI71"/>
  <c r="AW280"/>
  <c r="AW311"/>
  <c r="AW295"/>
  <c r="AW303"/>
  <c r="AW291"/>
  <c r="AW296"/>
  <c r="AW313"/>
  <c r="BI275"/>
  <c r="AW251"/>
  <c r="BL229"/>
  <c r="N244" i="13" s="1"/>
  <c r="AW152" i="8"/>
  <c r="AW184"/>
  <c r="BI263"/>
  <c r="AW199"/>
  <c r="BG95"/>
  <c r="G110" i="13" s="1"/>
  <c r="AW159" i="8"/>
  <c r="AW87"/>
  <c r="AW127"/>
  <c r="BI175"/>
  <c r="BJ175" s="1"/>
  <c r="BK175" s="1"/>
  <c r="M190" i="13" s="1"/>
  <c r="BI105" i="8"/>
  <c r="BL201"/>
  <c r="AW81"/>
  <c r="AW209"/>
  <c r="AW218"/>
  <c r="BI236"/>
  <c r="BJ236" s="1"/>
  <c r="BK236" s="1"/>
  <c r="M251" i="13" s="1"/>
  <c r="AW254" i="8"/>
  <c r="BG151"/>
  <c r="BI143"/>
  <c r="BJ143" s="1"/>
  <c r="BK143" s="1"/>
  <c r="M158" i="13" s="1"/>
  <c r="BI249" i="8"/>
  <c r="BJ249" s="1"/>
  <c r="BK249" s="1"/>
  <c r="M264" i="13" s="1"/>
  <c r="BI226" i="8"/>
  <c r="BI203"/>
  <c r="BJ203" s="1"/>
  <c r="BK203" s="1"/>
  <c r="M218" i="13" s="1"/>
  <c r="BM267" i="8"/>
  <c r="BI148"/>
  <c r="AW85"/>
  <c r="AX85" s="1"/>
  <c r="BI104"/>
  <c r="BJ104" s="1"/>
  <c r="BK104" s="1"/>
  <c r="BM103"/>
  <c r="BM167"/>
  <c r="BI239"/>
  <c r="BM161"/>
  <c r="BM179"/>
  <c r="BH243"/>
  <c r="AW189"/>
  <c r="AW78"/>
  <c r="AX78" s="1"/>
  <c r="BL142"/>
  <c r="AW144"/>
  <c r="AW208"/>
  <c r="BI215"/>
  <c r="BJ215" s="1"/>
  <c r="BK215" s="1"/>
  <c r="M230" i="13" s="1"/>
  <c r="AW255" i="8"/>
  <c r="AX255" s="1"/>
  <c r="AW135"/>
  <c r="AW183"/>
  <c r="AW119"/>
  <c r="AW79"/>
  <c r="AX79" s="1"/>
  <c r="BI220"/>
  <c r="BI336"/>
  <c r="BJ336" s="1"/>
  <c r="BK336" s="1"/>
  <c r="BI169"/>
  <c r="BJ169" s="1"/>
  <c r="BK169" s="1"/>
  <c r="M184" i="13" s="1"/>
  <c r="BI361" i="8"/>
  <c r="BJ361" s="1"/>
  <c r="BK361" s="1"/>
  <c r="AW306"/>
  <c r="AW154"/>
  <c r="AW99"/>
  <c r="AX99" s="1"/>
  <c r="BH195"/>
  <c r="AW237"/>
  <c r="BI94"/>
  <c r="BJ94" s="1"/>
  <c r="BK94" s="1"/>
  <c r="BG352"/>
  <c r="BM221"/>
  <c r="BG285"/>
  <c r="BI206"/>
  <c r="BJ206" s="1"/>
  <c r="BK206" s="1"/>
  <c r="BH83"/>
  <c r="BG351"/>
  <c r="G366" i="13" s="1"/>
  <c r="BH82" i="8"/>
  <c r="H97" i="13" s="1"/>
  <c r="BI164" i="8"/>
  <c r="BJ164" s="1"/>
  <c r="BK164" s="1"/>
  <c r="M179" i="13" s="1"/>
  <c r="BL165" i="8"/>
  <c r="N180" i="13" s="1"/>
  <c r="BM11" i="8"/>
  <c r="BH351"/>
  <c r="H366" i="13" s="1"/>
  <c r="AW98" i="8"/>
  <c r="BI22"/>
  <c r="BJ22" s="1"/>
  <c r="BK22" s="1"/>
  <c r="BH181"/>
  <c r="H196" i="13" s="1"/>
  <c r="BG166" i="8"/>
  <c r="BL232"/>
  <c r="BI12"/>
  <c r="BG234"/>
  <c r="G249" i="13" s="1"/>
  <c r="BL307" i="8"/>
  <c r="BI302"/>
  <c r="BJ302" s="1"/>
  <c r="BK302" s="1"/>
  <c r="AW366"/>
  <c r="BG27"/>
  <c r="BH20"/>
  <c r="BH178"/>
  <c r="AW248"/>
  <c r="AX248" s="1"/>
  <c r="BM204"/>
  <c r="O219" i="13" s="1"/>
  <c r="BL34" i="8"/>
  <c r="BM64"/>
  <c r="AW158"/>
  <c r="AX158" s="1"/>
  <c r="BI61"/>
  <c r="BJ61" s="1"/>
  <c r="BK61" s="1"/>
  <c r="AW125"/>
  <c r="AX125" s="1"/>
  <c r="AW242"/>
  <c r="BH164"/>
  <c r="H179" i="13" s="1"/>
  <c r="BI328" i="8"/>
  <c r="BJ328" s="1"/>
  <c r="BK328" s="1"/>
  <c r="BG301"/>
  <c r="G316" i="13" s="1"/>
  <c r="BM331" i="8"/>
  <c r="BL108"/>
  <c r="BL30"/>
  <c r="AW217"/>
  <c r="AX217" s="1"/>
  <c r="AW354"/>
  <c r="AX354" s="1"/>
  <c r="BI163"/>
  <c r="BJ163" s="1"/>
  <c r="BK163" s="1"/>
  <c r="BI108"/>
  <c r="BJ108" s="1"/>
  <c r="BK108" s="1"/>
  <c r="BI301"/>
  <c r="BJ301" s="1"/>
  <c r="BK301" s="1"/>
  <c r="M316" i="13" s="1"/>
  <c r="BH47" i="8"/>
  <c r="BI280"/>
  <c r="BJ280" s="1"/>
  <c r="BK280" s="1"/>
  <c r="M295" i="13" s="1"/>
  <c r="BI130" i="8"/>
  <c r="BJ130" s="1"/>
  <c r="BK130" s="1"/>
  <c r="BH131"/>
  <c r="BL332"/>
  <c r="N347" i="13" s="1"/>
  <c r="BL333" i="8"/>
  <c r="AW30"/>
  <c r="BL65"/>
  <c r="AW75"/>
  <c r="AX75" s="1"/>
  <c r="AW331"/>
  <c r="AW212"/>
  <c r="AW213"/>
  <c r="AW47"/>
  <c r="BH54"/>
  <c r="H69" i="13" s="1"/>
  <c r="AW374" i="8"/>
  <c r="BG53"/>
  <c r="BI87"/>
  <c r="BJ87" s="1"/>
  <c r="BK87" s="1"/>
  <c r="BL280"/>
  <c r="N295" i="13" s="1"/>
  <c r="BH155" i="8"/>
  <c r="H170" i="13" s="1"/>
  <c r="BM101" i="8"/>
  <c r="BM262"/>
  <c r="BM119"/>
  <c r="AW45"/>
  <c r="AX45" s="1"/>
  <c r="BH187"/>
  <c r="BL74"/>
  <c r="BH259"/>
  <c r="BM323"/>
  <c r="BM76"/>
  <c r="BL77"/>
  <c r="BH141"/>
  <c r="BG37"/>
  <c r="BM74"/>
  <c r="BI38"/>
  <c r="BJ38" s="1"/>
  <c r="BK38" s="1"/>
  <c r="BI145"/>
  <c r="BJ145" s="1"/>
  <c r="BK145" s="1"/>
  <c r="BI273"/>
  <c r="BJ273" s="1"/>
  <c r="BK273" s="1"/>
  <c r="BM62"/>
  <c r="AW318"/>
  <c r="AX318" s="1"/>
  <c r="BG312"/>
  <c r="BM86"/>
  <c r="BI4"/>
  <c r="BJ4" s="1"/>
  <c r="BK4" s="1"/>
  <c r="BI13"/>
  <c r="BJ13" s="1"/>
  <c r="BK13" s="1"/>
  <c r="AW290"/>
  <c r="AW24"/>
  <c r="AX24" s="1"/>
  <c r="BI45"/>
  <c r="BJ45" s="1"/>
  <c r="BK45" s="1"/>
  <c r="BH107"/>
  <c r="H122" i="13" s="1"/>
  <c r="BG119" i="8"/>
  <c r="AW37"/>
  <c r="BG187"/>
  <c r="AW133"/>
  <c r="BI84"/>
  <c r="BJ84" s="1"/>
  <c r="BK84" s="1"/>
  <c r="BL45"/>
  <c r="BG65"/>
  <c r="BG215"/>
  <c r="G230" i="13" s="1"/>
  <c r="BL218" i="8"/>
  <c r="AW348"/>
  <c r="AX348" s="1"/>
  <c r="BI79"/>
  <c r="BJ79" s="1"/>
  <c r="BK79" s="1"/>
  <c r="M94" i="13" s="1"/>
  <c r="BG101" i="8"/>
  <c r="AW281"/>
  <c r="BI162"/>
  <c r="BJ162" s="1"/>
  <c r="BK162" s="1"/>
  <c r="BI300"/>
  <c r="BJ300" s="1"/>
  <c r="BK300" s="1"/>
  <c r="M315" i="13" s="1"/>
  <c r="BI112" i="8"/>
  <c r="BJ112" s="1"/>
  <c r="BK112" s="1"/>
  <c r="BH77"/>
  <c r="BM215"/>
  <c r="O230" i="13" s="1"/>
  <c r="BM229" i="8"/>
  <c r="O244" i="13" s="1"/>
  <c r="BG107" i="8"/>
  <c r="G122" i="13" s="1"/>
  <c r="BM21" i="8"/>
  <c r="AW35"/>
  <c r="AW270"/>
  <c r="AX270" s="1"/>
  <c r="BI56"/>
  <c r="BJ56" s="1"/>
  <c r="BK56" s="1"/>
  <c r="AW120"/>
  <c r="BH8"/>
  <c r="BM350"/>
  <c r="AW190"/>
  <c r="BI208"/>
  <c r="BJ208" s="1"/>
  <c r="BK208" s="1"/>
  <c r="BM259"/>
  <c r="BH359"/>
  <c r="H374" i="13" s="1"/>
  <c r="AW114" i="8"/>
  <c r="BI371"/>
  <c r="BJ371" s="1"/>
  <c r="BK371" s="1"/>
  <c r="AW124"/>
  <c r="BM278"/>
  <c r="O293" i="13" s="1"/>
  <c r="BI135" i="8"/>
  <c r="BJ135" s="1"/>
  <c r="BK135" s="1"/>
  <c r="BG192"/>
  <c r="BL125"/>
  <c r="N140" i="13" s="1"/>
  <c r="BL205" i="8"/>
  <c r="BH125"/>
  <c r="H140" i="13" s="1"/>
  <c r="BM120" i="8"/>
  <c r="BM12"/>
  <c r="BL101"/>
  <c r="BH21"/>
  <c r="BM130"/>
  <c r="BI144"/>
  <c r="BJ144" s="1"/>
  <c r="BK144" s="1"/>
  <c r="BI211"/>
  <c r="BJ211" s="1"/>
  <c r="BK211" s="1"/>
  <c r="M226" i="13" s="1"/>
  <c r="AW92" i="8"/>
  <c r="AW8"/>
  <c r="AX8" s="1"/>
  <c r="AW93"/>
  <c r="AX93" s="1"/>
  <c r="BI182"/>
  <c r="BJ182" s="1"/>
  <c r="BK182" s="1"/>
  <c r="M197" i="13" s="1"/>
  <c r="BM246" i="8"/>
  <c r="O261" i="13" s="1"/>
  <c r="BI310" i="8"/>
  <c r="BJ310" s="1"/>
  <c r="BK310" s="1"/>
  <c r="M325" i="13" s="1"/>
  <c r="BL370" i="8"/>
  <c r="AW360"/>
  <c r="AX360" s="1"/>
  <c r="BG361"/>
  <c r="BI119"/>
  <c r="BJ119" s="1"/>
  <c r="BK119" s="1"/>
  <c r="BI370"/>
  <c r="BJ370" s="1"/>
  <c r="BK370" s="1"/>
  <c r="AW335"/>
  <c r="AX335" s="1"/>
  <c r="AW61"/>
  <c r="BI313"/>
  <c r="BJ313" s="1"/>
  <c r="BK313" s="1"/>
  <c r="AW301"/>
  <c r="AX301" s="1"/>
  <c r="BM43"/>
  <c r="BL237"/>
  <c r="BG220"/>
  <c r="BI306"/>
  <c r="BJ306" s="1"/>
  <c r="BK306" s="1"/>
  <c r="M321" i="13" s="1"/>
  <c r="BM137" i="8"/>
  <c r="AW249"/>
  <c r="AX249" s="1"/>
  <c r="BH267"/>
  <c r="AW94"/>
  <c r="AW361"/>
  <c r="BI125"/>
  <c r="BJ125" s="1"/>
  <c r="BK125" s="1"/>
  <c r="M140" i="13" s="1"/>
  <c r="BI304" i="8"/>
  <c r="BJ304" s="1"/>
  <c r="BK304" s="1"/>
  <c r="M319" i="13" s="1"/>
  <c r="BG201" i="8"/>
  <c r="BG314"/>
  <c r="G329" i="13" s="1"/>
  <c r="BG157" i="8"/>
  <c r="BI179"/>
  <c r="BJ179" s="1"/>
  <c r="BK179" s="1"/>
  <c r="AW216"/>
  <c r="AX216" s="1"/>
  <c r="BI24"/>
  <c r="BJ24" s="1"/>
  <c r="BK24" s="1"/>
  <c r="M39" i="13" s="1"/>
  <c r="BI185" i="8"/>
  <c r="BJ185" s="1"/>
  <c r="BK185" s="1"/>
  <c r="BL96"/>
  <c r="BL315"/>
  <c r="N330" i="13" s="1"/>
  <c r="BG59" i="8"/>
  <c r="BI142"/>
  <c r="BJ142" s="1"/>
  <c r="BK142" s="1"/>
  <c r="BI114"/>
  <c r="BJ114" s="1"/>
  <c r="BK114" s="1"/>
  <c r="AW142"/>
  <c r="BL291"/>
  <c r="N306" i="13" s="1"/>
  <c r="BI152" i="8"/>
  <c r="BJ152" s="1"/>
  <c r="BK152" s="1"/>
  <c r="BG132"/>
  <c r="BI9"/>
  <c r="BJ9" s="1"/>
  <c r="BK9" s="1"/>
  <c r="BH113"/>
  <c r="BH110"/>
  <c r="BL193"/>
  <c r="BI242"/>
  <c r="BJ242" s="1"/>
  <c r="BK242" s="1"/>
  <c r="BL264"/>
  <c r="BL52"/>
  <c r="AW243"/>
  <c r="BG317"/>
  <c r="G332" i="13" s="1"/>
  <c r="AW252" i="8"/>
  <c r="AX252" s="1"/>
  <c r="BL309"/>
  <c r="BL251"/>
  <c r="BI270"/>
  <c r="BJ270" s="1"/>
  <c r="BK270" s="1"/>
  <c r="M285" i="13" s="1"/>
  <c r="AW163" i="8"/>
  <c r="AW179"/>
  <c r="AW349"/>
  <c r="BI341"/>
  <c r="BJ341" s="1"/>
  <c r="BK341" s="1"/>
  <c r="AW239"/>
  <c r="BL161"/>
  <c r="BG341"/>
  <c r="BM16"/>
  <c r="BM293"/>
  <c r="O308" i="13" s="1"/>
  <c r="BI7" i="8"/>
  <c r="BJ7" s="1"/>
  <c r="BK7" s="1"/>
  <c r="BI345"/>
  <c r="BJ345" s="1"/>
  <c r="BK345" s="1"/>
  <c r="BG20"/>
  <c r="BH35"/>
  <c r="BH142"/>
  <c r="BI120"/>
  <c r="BJ120" s="1"/>
  <c r="BK120" s="1"/>
  <c r="BG38"/>
  <c r="BH143"/>
  <c r="H158" i="13" s="1"/>
  <c r="BH251" i="8"/>
  <c r="BI296"/>
  <c r="BJ296" s="1"/>
  <c r="BK296" s="1"/>
  <c r="BH71"/>
  <c r="BH95"/>
  <c r="H110" i="13" s="1"/>
  <c r="BM152" i="8"/>
  <c r="BG206"/>
  <c r="AW56"/>
  <c r="BI176"/>
  <c r="BJ176" s="1"/>
  <c r="BK176" s="1"/>
  <c r="BL73"/>
  <c r="N88" i="13" s="1"/>
  <c r="BM39" i="8"/>
  <c r="BI92"/>
  <c r="BJ92" s="1"/>
  <c r="BK92" s="1"/>
  <c r="AW197"/>
  <c r="AX197" s="1"/>
  <c r="BM288"/>
  <c r="O303" i="13" s="1"/>
  <c r="BL198" i="8"/>
  <c r="N213" i="13" s="1"/>
  <c r="BM138" i="8"/>
  <c r="BM128"/>
  <c r="BM178"/>
  <c r="BL285"/>
  <c r="BL14"/>
  <c r="BH253"/>
  <c r="H268" i="13" s="1"/>
  <c r="BM83" i="8"/>
  <c r="BL33"/>
  <c r="BI98"/>
  <c r="BJ98" s="1"/>
  <c r="BK98" s="1"/>
  <c r="AW156"/>
  <c r="BI126"/>
  <c r="BJ126" s="1"/>
  <c r="BK126" s="1"/>
  <c r="AW206"/>
  <c r="BI354"/>
  <c r="BJ354" s="1"/>
  <c r="BK354" s="1"/>
  <c r="M369" i="13" s="1"/>
  <c r="BI281" i="8"/>
  <c r="BJ281" s="1"/>
  <c r="BK281" s="1"/>
  <c r="AW319"/>
  <c r="AX319" s="1"/>
  <c r="AW203"/>
  <c r="AX203" s="1"/>
  <c r="AW130"/>
  <c r="AW54"/>
  <c r="AX54" s="1"/>
  <c r="AW149"/>
  <c r="AX149" s="1"/>
  <c r="AW182"/>
  <c r="AX182" s="1"/>
  <c r="BG209"/>
  <c r="BI216"/>
  <c r="BJ216" s="1"/>
  <c r="BK216" s="1"/>
  <c r="M231" i="13" s="1"/>
  <c r="BI147" i="8"/>
  <c r="BJ147" s="1"/>
  <c r="BK147" s="1"/>
  <c r="BH59"/>
  <c r="BH137"/>
  <c r="BL275"/>
  <c r="N290" i="13" s="1"/>
  <c r="BI232" i="8"/>
  <c r="BJ232" s="1"/>
  <c r="BK232" s="1"/>
  <c r="BL100"/>
  <c r="BI149"/>
  <c r="BJ149" s="1"/>
  <c r="BK149" s="1"/>
  <c r="M164" i="13" s="1"/>
  <c r="AW339" i="8"/>
  <c r="BM113"/>
  <c r="BH122"/>
  <c r="H137" i="13" s="1"/>
  <c r="BI99" i="8"/>
  <c r="BJ99" s="1"/>
  <c r="BK99" s="1"/>
  <c r="BI227"/>
  <c r="BJ227" s="1"/>
  <c r="BK227" s="1"/>
  <c r="M242" i="13" s="1"/>
  <c r="BI291" i="8"/>
  <c r="BJ291" s="1"/>
  <c r="BK291" s="1"/>
  <c r="M306" i="13" s="1"/>
  <c r="AW23" i="8"/>
  <c r="AW109"/>
  <c r="AX109" s="1"/>
  <c r="BI237"/>
  <c r="BJ237" s="1"/>
  <c r="BK237" s="1"/>
  <c r="AW10"/>
  <c r="BI93"/>
  <c r="BJ93" s="1"/>
  <c r="BK93" s="1"/>
  <c r="M108" i="13" s="1"/>
  <c r="BL136" i="8"/>
  <c r="BI264"/>
  <c r="BJ264" s="1"/>
  <c r="BK264" s="1"/>
  <c r="BG297"/>
  <c r="G312" i="13" s="1"/>
  <c r="BM20" i="8"/>
  <c r="BM234"/>
  <c r="O249" i="13" s="1"/>
  <c r="BM34" i="8"/>
  <c r="BG244"/>
  <c r="G259" i="13" s="1"/>
  <c r="BM353" i="8"/>
  <c r="O368" i="13" s="1"/>
  <c r="BH166" i="8"/>
  <c r="BL116"/>
  <c r="N131" i="13" s="1"/>
  <c r="BI102" i="8"/>
  <c r="BJ102" s="1"/>
  <c r="BK102" s="1"/>
  <c r="BL27"/>
  <c r="AW42"/>
  <c r="AW365"/>
  <c r="AX365" s="1"/>
  <c r="AW172"/>
  <c r="AW276"/>
  <c r="BI190"/>
  <c r="BJ190" s="1"/>
  <c r="BK190" s="1"/>
  <c r="BI217"/>
  <c r="BJ217" s="1"/>
  <c r="BK217" s="1"/>
  <c r="M232" i="13" s="1"/>
  <c r="AW267" i="8"/>
  <c r="BI8"/>
  <c r="BJ8" s="1"/>
  <c r="BK8" s="1"/>
  <c r="AW310"/>
  <c r="AX310" s="1"/>
  <c r="AW89"/>
  <c r="AX89" s="1"/>
  <c r="BI374"/>
  <c r="BJ374" s="1"/>
  <c r="BK374" s="1"/>
  <c r="BM131"/>
  <c r="AW220"/>
  <c r="AW38"/>
  <c r="BL296"/>
  <c r="AW105"/>
  <c r="AX105" s="1"/>
  <c r="BI318"/>
  <c r="BJ318" s="1"/>
  <c r="BK318" s="1"/>
  <c r="M333" i="13" s="1"/>
  <c r="AW95" i="8"/>
  <c r="AX95" s="1"/>
  <c r="BG89"/>
  <c r="G104" i="13" s="1"/>
  <c r="BM275" i="8"/>
  <c r="O290" i="13" s="1"/>
  <c r="BG98" i="8"/>
  <c r="BG248"/>
  <c r="G263" i="13" s="1"/>
  <c r="BI57" i="8"/>
  <c r="BJ57" s="1"/>
  <c r="BK57" s="1"/>
  <c r="AW121"/>
  <c r="AX121" s="1"/>
  <c r="AW377"/>
  <c r="BI66"/>
  <c r="BJ66" s="1"/>
  <c r="BK66" s="1"/>
  <c r="AW258"/>
  <c r="AX258" s="1"/>
  <c r="BI322"/>
  <c r="BJ322" s="1"/>
  <c r="BK322" s="1"/>
  <c r="M337" i="13" s="1"/>
  <c r="BI78" i="8"/>
  <c r="BJ78" s="1"/>
  <c r="BK78" s="1"/>
  <c r="M93" i="13" s="1"/>
  <c r="BI53" i="8"/>
  <c r="BJ53" s="1"/>
  <c r="BK53" s="1"/>
  <c r="AW12"/>
  <c r="AW9"/>
  <c r="AX9" s="1"/>
  <c r="BI286"/>
  <c r="BJ286" s="1"/>
  <c r="BK286" s="1"/>
  <c r="M301" i="13" s="1"/>
  <c r="AW350" i="8"/>
  <c r="BI95"/>
  <c r="BJ95" s="1"/>
  <c r="BK95" s="1"/>
  <c r="M110" i="13" s="1"/>
  <c r="AW336" i="8"/>
  <c r="BI377"/>
  <c r="BJ377" s="1"/>
  <c r="BK377" s="1"/>
  <c r="BI54"/>
  <c r="BJ54" s="1"/>
  <c r="BK54" s="1"/>
  <c r="M69" i="13" s="1"/>
  <c r="AW275" i="8"/>
  <c r="AX275" s="1"/>
  <c r="AW375"/>
  <c r="AW286"/>
  <c r="AX286" s="1"/>
  <c r="AW32"/>
  <c r="BI267"/>
  <c r="BJ267" s="1"/>
  <c r="BK267" s="1"/>
  <c r="BI62"/>
  <c r="BJ62" s="1"/>
  <c r="BK62" s="1"/>
  <c r="AW104"/>
  <c r="AW162"/>
  <c r="BM81"/>
  <c r="BG296"/>
  <c r="BI360"/>
  <c r="BJ360" s="1"/>
  <c r="BK360" s="1"/>
  <c r="M375" i="13" s="1"/>
  <c r="BI85" i="8"/>
  <c r="BJ85" s="1"/>
  <c r="BK85" s="1"/>
  <c r="M100" i="13" s="1"/>
  <c r="BG32" i="8"/>
  <c r="AW169"/>
  <c r="AX169" s="1"/>
  <c r="BI50"/>
  <c r="BJ50" s="1"/>
  <c r="BK50" s="1"/>
  <c r="AW226"/>
  <c r="AX226" s="1"/>
  <c r="BI213"/>
  <c r="BJ213" s="1"/>
  <c r="BK213" s="1"/>
  <c r="BM243"/>
  <c r="BM341"/>
  <c r="BL190"/>
  <c r="BI19"/>
  <c r="BJ19" s="1"/>
  <c r="BK19" s="1"/>
  <c r="BM24"/>
  <c r="BG71"/>
  <c r="BM143"/>
  <c r="O158" i="13" s="1"/>
  <c r="BG169" i="8"/>
  <c r="G184" i="13" s="1"/>
  <c r="BG195" i="8"/>
  <c r="BL152"/>
  <c r="BI60"/>
  <c r="BJ60" s="1"/>
  <c r="BK60" s="1"/>
  <c r="BI189"/>
  <c r="BJ189" s="1"/>
  <c r="BK189" s="1"/>
  <c r="BI109"/>
  <c r="BJ109" s="1"/>
  <c r="BK109" s="1"/>
  <c r="M124" i="13" s="1"/>
  <c r="AW88" i="8"/>
  <c r="AW344"/>
  <c r="BI212"/>
  <c r="BJ212" s="1"/>
  <c r="BK212" s="1"/>
  <c r="BI348"/>
  <c r="BJ348" s="1"/>
  <c r="BK348" s="1"/>
  <c r="M363" i="13" s="1"/>
  <c r="BI75" i="8"/>
  <c r="BJ75" s="1"/>
  <c r="BK75" s="1"/>
  <c r="M90" i="13" s="1"/>
  <c r="AW300" i="8"/>
  <c r="AX300" s="1"/>
  <c r="AW177"/>
  <c r="AX177" s="1"/>
  <c r="BI177"/>
  <c r="BJ177" s="1"/>
  <c r="BK177" s="1"/>
  <c r="M192" i="13" s="1"/>
  <c r="BG177" i="8"/>
  <c r="G192" i="13" s="1"/>
  <c r="BH305" i="8"/>
  <c r="AW305"/>
  <c r="BL305"/>
  <c r="BI305"/>
  <c r="BJ305" s="1"/>
  <c r="BK305" s="1"/>
  <c r="AW58"/>
  <c r="BI58"/>
  <c r="BJ58" s="1"/>
  <c r="BK58" s="1"/>
  <c r="BG58"/>
  <c r="BH58"/>
  <c r="BH250"/>
  <c r="AW250"/>
  <c r="BL250"/>
  <c r="BI250"/>
  <c r="BJ250" s="1"/>
  <c r="BK250" s="1"/>
  <c r="BI43"/>
  <c r="BJ43" s="1"/>
  <c r="BK43" s="1"/>
  <c r="AW43"/>
  <c r="BH43"/>
  <c r="BI86"/>
  <c r="BJ86" s="1"/>
  <c r="BK86" s="1"/>
  <c r="BL86"/>
  <c r="BG86"/>
  <c r="BI150"/>
  <c r="BJ150" s="1"/>
  <c r="BK150" s="1"/>
  <c r="AW150"/>
  <c r="BG150"/>
  <c r="BM150"/>
  <c r="BL150"/>
  <c r="BI214"/>
  <c r="BJ214" s="1"/>
  <c r="BK214" s="1"/>
  <c r="M229" i="13" s="1"/>
  <c r="BH214" i="8"/>
  <c r="H229" i="13" s="1"/>
  <c r="AW214" i="8"/>
  <c r="AX214" s="1"/>
  <c r="BG214"/>
  <c r="G229" i="13" s="1"/>
  <c r="BI278" i="8"/>
  <c r="BJ278" s="1"/>
  <c r="BK278" s="1"/>
  <c r="M293" i="13" s="1"/>
  <c r="BH278" i="8"/>
  <c r="H293" i="13" s="1"/>
  <c r="AW278" i="8"/>
  <c r="AX278" s="1"/>
  <c r="BL278"/>
  <c r="N293" i="13" s="1"/>
  <c r="BG278" i="8"/>
  <c r="G293" i="13" s="1"/>
  <c r="BH342" i="8"/>
  <c r="H357" i="13" s="1"/>
  <c r="BI342" i="8"/>
  <c r="BJ342" s="1"/>
  <c r="BK342" s="1"/>
  <c r="M357" i="13" s="1"/>
  <c r="AW342" i="8"/>
  <c r="AX342" s="1"/>
  <c r="BL342"/>
  <c r="N357" i="13" s="1"/>
  <c r="AW16" i="8"/>
  <c r="BI80"/>
  <c r="BJ80" s="1"/>
  <c r="BK80" s="1"/>
  <c r="M95" i="13" s="1"/>
  <c r="BH80" i="8"/>
  <c r="H95" i="13" s="1"/>
  <c r="BL80" i="8"/>
  <c r="N95" i="13" s="1"/>
  <c r="BM80" i="8"/>
  <c r="O95" i="13" s="1"/>
  <c r="BI49" i="8"/>
  <c r="BJ49" s="1"/>
  <c r="BK49" s="1"/>
  <c r="AW49"/>
  <c r="BH49"/>
  <c r="AW241"/>
  <c r="AX241" s="1"/>
  <c r="BH241"/>
  <c r="H256" i="13" s="1"/>
  <c r="BM241" i="8"/>
  <c r="O256" i="13" s="1"/>
  <c r="BI241" i="8"/>
  <c r="BJ241" s="1"/>
  <c r="BK241" s="1"/>
  <c r="M256" i="13" s="1"/>
  <c r="AW369" i="8"/>
  <c r="BH369"/>
  <c r="BI369"/>
  <c r="BJ369" s="1"/>
  <c r="BK369" s="1"/>
  <c r="BM369"/>
  <c r="AW186"/>
  <c r="BG186"/>
  <c r="BH186"/>
  <c r="BI186"/>
  <c r="BJ186" s="1"/>
  <c r="BK186" s="1"/>
  <c r="BL113"/>
  <c r="BL369"/>
  <c r="BI191"/>
  <c r="BJ191" s="1"/>
  <c r="BK191" s="1"/>
  <c r="AW191"/>
  <c r="BL191"/>
  <c r="BH191"/>
  <c r="AW118"/>
  <c r="AX118" s="1"/>
  <c r="BH118"/>
  <c r="H133" i="13" s="1"/>
  <c r="BM118" i="8"/>
  <c r="O133" i="13" s="1"/>
  <c r="BI231" i="8"/>
  <c r="BJ231" s="1"/>
  <c r="BK231" s="1"/>
  <c r="BL231"/>
  <c r="BH231"/>
  <c r="AW231"/>
  <c r="BM316"/>
  <c r="BH316"/>
  <c r="BI44"/>
  <c r="BJ44" s="1"/>
  <c r="BK44" s="1"/>
  <c r="BM44"/>
  <c r="BL44"/>
  <c r="BI233"/>
  <c r="BJ233" s="1"/>
  <c r="BK233" s="1"/>
  <c r="BH233"/>
  <c r="BM233"/>
  <c r="BL64"/>
  <c r="BG64"/>
  <c r="BI167"/>
  <c r="BJ167" s="1"/>
  <c r="BK167" s="1"/>
  <c r="AW167"/>
  <c r="BL167"/>
  <c r="BH167"/>
  <c r="BH284"/>
  <c r="H299" i="13" s="1"/>
  <c r="BI284" i="8"/>
  <c r="BJ284" s="1"/>
  <c r="BK284" s="1"/>
  <c r="M299" i="13" s="1"/>
  <c r="BM284" i="8"/>
  <c r="O299" i="13" s="1"/>
  <c r="BL284" i="8"/>
  <c r="N299" i="13" s="1"/>
  <c r="AW355" i="8"/>
  <c r="AX355" s="1"/>
  <c r="BH355"/>
  <c r="H370" i="13" s="1"/>
  <c r="BM355" i="8"/>
  <c r="O370" i="13" s="1"/>
  <c r="BI111" i="8"/>
  <c r="BJ111" s="1"/>
  <c r="BK111" s="1"/>
  <c r="AW111"/>
  <c r="BL111"/>
  <c r="BL194"/>
  <c r="N209" i="13" s="1"/>
  <c r="AW194" i="8"/>
  <c r="AX194" s="1"/>
  <c r="BM194"/>
  <c r="O209" i="13" s="1"/>
  <c r="BG277" i="8"/>
  <c r="G292" i="13" s="1"/>
  <c r="BI277" i="8"/>
  <c r="BJ277" s="1"/>
  <c r="BK277" s="1"/>
  <c r="M292" i="13" s="1"/>
  <c r="BH277" i="8"/>
  <c r="H292" i="13" s="1"/>
  <c r="BM277" i="8"/>
  <c r="O292" i="13" s="1"/>
  <c r="BL139" i="8"/>
  <c r="BH26"/>
  <c r="BH32"/>
  <c r="BL38"/>
  <c r="BH44"/>
  <c r="BL8"/>
  <c r="BL20"/>
  <c r="BL47"/>
  <c r="BM53"/>
  <c r="BL59"/>
  <c r="BM65"/>
  <c r="BG73"/>
  <c r="G88" i="13" s="1"/>
  <c r="BM77" i="8"/>
  <c r="BM89"/>
  <c r="O104" i="13" s="1"/>
  <c r="BM95" i="8"/>
  <c r="O110" i="13" s="1"/>
  <c r="BG109" i="8"/>
  <c r="G124" i="13" s="1"/>
  <c r="BG121" i="8"/>
  <c r="G136" i="13" s="1"/>
  <c r="BG127" i="8"/>
  <c r="BG133"/>
  <c r="BG139"/>
  <c r="BH145"/>
  <c r="BH157"/>
  <c r="BH163"/>
  <c r="BH169"/>
  <c r="H184" i="13" s="1"/>
  <c r="BH175" i="8"/>
  <c r="H190" i="13" s="1"/>
  <c r="BL181" i="8"/>
  <c r="N196" i="13" s="1"/>
  <c r="BM187" i="8"/>
  <c r="BG203"/>
  <c r="G218" i="13" s="1"/>
  <c r="BL209" i="8"/>
  <c r="BG217"/>
  <c r="G232" i="13" s="1"/>
  <c r="BM223" i="8"/>
  <c r="O238" i="13" s="1"/>
  <c r="BG231" i="8"/>
  <c r="BM237"/>
  <c r="BL245"/>
  <c r="N260" i="13" s="1"/>
  <c r="BH261" i="8"/>
  <c r="BL269"/>
  <c r="BL277"/>
  <c r="N292" i="13" s="1"/>
  <c r="BL301" i="8"/>
  <c r="N316" i="13" s="1"/>
  <c r="BM309" i="8"/>
  <c r="BG319"/>
  <c r="G334" i="13" s="1"/>
  <c r="BM325" i="8"/>
  <c r="BM333"/>
  <c r="BH343"/>
  <c r="BL361"/>
  <c r="BL371"/>
  <c r="BM37"/>
  <c r="BL5"/>
  <c r="BM13"/>
  <c r="BL23"/>
  <c r="BL54"/>
  <c r="N69" i="13" s="1"/>
  <c r="BH66" i="8"/>
  <c r="BM88"/>
  <c r="BL110"/>
  <c r="BL132"/>
  <c r="BM144"/>
  <c r="BG156"/>
  <c r="BG194"/>
  <c r="G209" i="13" s="1"/>
  <c r="BM206" i="8"/>
  <c r="BM220"/>
  <c r="BG250"/>
  <c r="BG266"/>
  <c r="G281" i="13" s="1"/>
  <c r="BM282" i="8"/>
  <c r="O297" i="13" s="1"/>
  <c r="BM298" i="8"/>
  <c r="O313" i="13" s="1"/>
  <c r="BG316" i="8"/>
  <c r="BG336"/>
  <c r="BM354"/>
  <c r="O369" i="13" s="1"/>
  <c r="BL374" i="8"/>
  <c r="BI64"/>
  <c r="BJ64" s="1"/>
  <c r="BK64" s="1"/>
  <c r="BI65"/>
  <c r="BJ65" s="1"/>
  <c r="BK65" s="1"/>
  <c r="AW65"/>
  <c r="BH65"/>
  <c r="AW129"/>
  <c r="AX129" s="1"/>
  <c r="BG129"/>
  <c r="G144" i="13" s="1"/>
  <c r="AW193" i="8"/>
  <c r="BI193"/>
  <c r="BJ193" s="1"/>
  <c r="BK193" s="1"/>
  <c r="BH193"/>
  <c r="BM193"/>
  <c r="BG257"/>
  <c r="G272" i="13" s="1"/>
  <c r="AW257" i="8"/>
  <c r="AX257" s="1"/>
  <c r="BH257"/>
  <c r="H272" i="13" s="1"/>
  <c r="BI257" i="8"/>
  <c r="BJ257" s="1"/>
  <c r="BK257" s="1"/>
  <c r="M272" i="13" s="1"/>
  <c r="AW321" i="8"/>
  <c r="BH321"/>
  <c r="BG321"/>
  <c r="BI321"/>
  <c r="BJ321" s="1"/>
  <c r="BK321" s="1"/>
  <c r="AW31"/>
  <c r="BI31"/>
  <c r="BJ31" s="1"/>
  <c r="BK31" s="1"/>
  <c r="BH31"/>
  <c r="BM31"/>
  <c r="AW74"/>
  <c r="BI74"/>
  <c r="BJ74" s="1"/>
  <c r="BK74" s="1"/>
  <c r="BH74"/>
  <c r="AW138"/>
  <c r="BI138"/>
  <c r="BJ138" s="1"/>
  <c r="BK138" s="1"/>
  <c r="BL138"/>
  <c r="AW202"/>
  <c r="BI202"/>
  <c r="BJ202" s="1"/>
  <c r="BK202" s="1"/>
  <c r="BG202"/>
  <c r="BM202"/>
  <c r="BL202"/>
  <c r="BH202"/>
  <c r="BH266"/>
  <c r="H281" i="13" s="1"/>
  <c r="AW266" i="8"/>
  <c r="AX266" s="1"/>
  <c r="BI266"/>
  <c r="BJ266" s="1"/>
  <c r="BK266" s="1"/>
  <c r="M281" i="13" s="1"/>
  <c r="BL266" i="8"/>
  <c r="N281" i="13" s="1"/>
  <c r="BH330" i="8"/>
  <c r="H345" i="13" s="1"/>
  <c r="BI330" i="8"/>
  <c r="BJ330" s="1"/>
  <c r="BK330" s="1"/>
  <c r="M345" i="13" s="1"/>
  <c r="AW330" i="8"/>
  <c r="AX330" s="1"/>
  <c r="BL330"/>
  <c r="N345" i="13" s="1"/>
  <c r="BG330" i="8"/>
  <c r="G345" i="13" s="1"/>
  <c r="BI82" i="8"/>
  <c r="BJ82" s="1"/>
  <c r="BK82" s="1"/>
  <c r="M97" i="13" s="1"/>
  <c r="BL17" i="8"/>
  <c r="BG102"/>
  <c r="AW6"/>
  <c r="BI6"/>
  <c r="BJ6" s="1"/>
  <c r="BK6" s="1"/>
  <c r="BM6"/>
  <c r="AW219"/>
  <c r="BI219"/>
  <c r="BJ219" s="1"/>
  <c r="BK219" s="1"/>
  <c r="BL219"/>
  <c r="BI15"/>
  <c r="BJ15" s="1"/>
  <c r="BK15" s="1"/>
  <c r="AW15"/>
  <c r="BH15"/>
  <c r="BL15"/>
  <c r="BG15"/>
  <c r="BI356"/>
  <c r="BJ356" s="1"/>
  <c r="BK356" s="1"/>
  <c r="BM356"/>
  <c r="BH356"/>
  <c r="AW356"/>
  <c r="BL356"/>
  <c r="BI113"/>
  <c r="BJ113" s="1"/>
  <c r="BK113" s="1"/>
  <c r="BG113"/>
  <c r="AW122"/>
  <c r="AX122" s="1"/>
  <c r="BG122"/>
  <c r="G137" i="13" s="1"/>
  <c r="BM122" i="8"/>
  <c r="O137" i="13" s="1"/>
  <c r="BI122" i="8"/>
  <c r="BJ122" s="1"/>
  <c r="BK122" s="1"/>
  <c r="M137" i="13" s="1"/>
  <c r="BL122" i="8"/>
  <c r="N137" i="13" s="1"/>
  <c r="BI155" i="8"/>
  <c r="BJ155" s="1"/>
  <c r="BK155" s="1"/>
  <c r="M170" i="13" s="1"/>
  <c r="BL155" i="8"/>
  <c r="N170" i="13" s="1"/>
  <c r="AW155" i="8"/>
  <c r="AX155" s="1"/>
  <c r="BM155"/>
  <c r="O170" i="13" s="1"/>
  <c r="BI347" i="8"/>
  <c r="BJ347" s="1"/>
  <c r="BK347" s="1"/>
  <c r="BM347"/>
  <c r="AW347"/>
  <c r="BG347"/>
  <c r="AW164"/>
  <c r="AX164" s="1"/>
  <c r="BG164"/>
  <c r="G179" i="13" s="1"/>
  <c r="BM164" i="8"/>
  <c r="O179" i="13" s="1"/>
  <c r="BL164" i="8"/>
  <c r="N179" i="13" s="1"/>
  <c r="BH292" i="8"/>
  <c r="BM292"/>
  <c r="AW292"/>
  <c r="BG292"/>
  <c r="BL292"/>
  <c r="BI292"/>
  <c r="BJ292" s="1"/>
  <c r="BK292" s="1"/>
  <c r="AW101"/>
  <c r="BI101"/>
  <c r="BJ101" s="1"/>
  <c r="BK101" s="1"/>
  <c r="BH101"/>
  <c r="AW229"/>
  <c r="AX229" s="1"/>
  <c r="BI229"/>
  <c r="BJ229" s="1"/>
  <c r="BK229" s="1"/>
  <c r="M244" i="13" s="1"/>
  <c r="BG229" i="8"/>
  <c r="G244" i="13" s="1"/>
  <c r="BH229" i="8"/>
  <c r="H244" i="13" s="1"/>
  <c r="BH357" i="8"/>
  <c r="BL357"/>
  <c r="AW357"/>
  <c r="BG357"/>
  <c r="BI357"/>
  <c r="BJ357" s="1"/>
  <c r="BK357" s="1"/>
  <c r="BH72"/>
  <c r="BM72"/>
  <c r="BG72"/>
  <c r="AW72"/>
  <c r="BH200"/>
  <c r="BI200"/>
  <c r="BJ200" s="1"/>
  <c r="BK200" s="1"/>
  <c r="AW200"/>
  <c r="BG200"/>
  <c r="BM328"/>
  <c r="BH328"/>
  <c r="BG328"/>
  <c r="AW328"/>
  <c r="BL328"/>
  <c r="BI351"/>
  <c r="BJ351" s="1"/>
  <c r="BK351" s="1"/>
  <c r="M366" i="13" s="1"/>
  <c r="AW351" i="8"/>
  <c r="AX351" s="1"/>
  <c r="BL351"/>
  <c r="N366" i="13" s="1"/>
  <c r="BM312" i="8"/>
  <c r="BH312"/>
  <c r="BL312"/>
  <c r="BI312"/>
  <c r="BJ312" s="1"/>
  <c r="BK312" s="1"/>
  <c r="BM294"/>
  <c r="O309" i="13" s="1"/>
  <c r="BG294" i="8"/>
  <c r="G309" i="13" s="1"/>
  <c r="BL32" i="8"/>
  <c r="BM8"/>
  <c r="BG49"/>
  <c r="BG79"/>
  <c r="G94" i="13" s="1"/>
  <c r="BH97" i="8"/>
  <c r="BH115"/>
  <c r="BH139"/>
  <c r="BL157"/>
  <c r="BM181"/>
  <c r="O196" i="13" s="1"/>
  <c r="BL217" i="8"/>
  <c r="N232" i="13" s="1"/>
  <c r="BG239" i="8"/>
  <c r="BM269"/>
  <c r="BG295"/>
  <c r="BL327"/>
  <c r="BM371"/>
  <c r="BG56"/>
  <c r="BG168"/>
  <c r="BI137"/>
  <c r="BJ137" s="1"/>
  <c r="BK137" s="1"/>
  <c r="AW137"/>
  <c r="BL137"/>
  <c r="AW329"/>
  <c r="AX329" s="1"/>
  <c r="BH329"/>
  <c r="H344" i="13" s="1"/>
  <c r="BI329" i="8"/>
  <c r="BJ329" s="1"/>
  <c r="BK329" s="1"/>
  <c r="M344" i="13" s="1"/>
  <c r="BM329" i="8"/>
  <c r="O344" i="13" s="1"/>
  <c r="BL329" i="8"/>
  <c r="N344" i="13" s="1"/>
  <c r="AW146" i="8"/>
  <c r="BI146"/>
  <c r="BJ146" s="1"/>
  <c r="BK146" s="1"/>
  <c r="BH146"/>
  <c r="BM146"/>
  <c r="BH338"/>
  <c r="AW338"/>
  <c r="BM338"/>
  <c r="BI338"/>
  <c r="BJ338" s="1"/>
  <c r="BK338" s="1"/>
  <c r="BL338"/>
  <c r="BG338"/>
  <c r="BM107"/>
  <c r="O122" i="13" s="1"/>
  <c r="BH299" i="8"/>
  <c r="BG181"/>
  <c r="G196" i="13" s="1"/>
  <c r="BH46" i="8"/>
  <c r="BH4"/>
  <c r="BL49"/>
  <c r="BM145"/>
  <c r="BG171"/>
  <c r="BL197"/>
  <c r="N212" i="13" s="1"/>
  <c r="BL225" i="8"/>
  <c r="BH255"/>
  <c r="H270" i="13" s="1"/>
  <c r="BL295" i="8"/>
  <c r="BM327"/>
  <c r="BM363"/>
  <c r="BG7"/>
  <c r="BL58"/>
  <c r="BG80"/>
  <c r="G95" i="13" s="1"/>
  <c r="BL102" i="8"/>
  <c r="BL146"/>
  <c r="BG184"/>
  <c r="BG198"/>
  <c r="G213" i="13" s="1"/>
  <c r="BM238" i="8"/>
  <c r="O253" i="13" s="1"/>
  <c r="BM270" i="8"/>
  <c r="O285" i="13" s="1"/>
  <c r="BM286" i="8"/>
  <c r="O301" i="13" s="1"/>
  <c r="BM302" i="8"/>
  <c r="BL322"/>
  <c r="N337" i="13" s="1"/>
  <c r="BG342" i="8"/>
  <c r="G357" i="13" s="1"/>
  <c r="BL360" i="8"/>
  <c r="N375" i="13" s="1"/>
  <c r="BI160" i="8"/>
  <c r="BJ160" s="1"/>
  <c r="BK160" s="1"/>
  <c r="BH160"/>
  <c r="AW160"/>
  <c r="BG160"/>
  <c r="BM160"/>
  <c r="BL115"/>
  <c r="AW115"/>
  <c r="BG115"/>
  <c r="AW151"/>
  <c r="BI151"/>
  <c r="BJ151" s="1"/>
  <c r="BK151" s="1"/>
  <c r="BL151"/>
  <c r="BH151"/>
  <c r="AW247"/>
  <c r="AX247" s="1"/>
  <c r="BI247"/>
  <c r="BJ247" s="1"/>
  <c r="BK247" s="1"/>
  <c r="M262" i="13" s="1"/>
  <c r="BL247" i="8"/>
  <c r="N262" i="13" s="1"/>
  <c r="BH247" i="8"/>
  <c r="H262" i="13" s="1"/>
  <c r="BH285" i="8"/>
  <c r="BM285"/>
  <c r="AW285"/>
  <c r="BG253"/>
  <c r="G268" i="13" s="1"/>
  <c r="AW253" i="8"/>
  <c r="AX253" s="1"/>
  <c r="BM253"/>
  <c r="O268" i="13" s="1"/>
  <c r="BL253" i="8"/>
  <c r="N268" i="13" s="1"/>
  <c r="AW279" i="8"/>
  <c r="BI279"/>
  <c r="BJ279" s="1"/>
  <c r="BK279" s="1"/>
  <c r="BL279"/>
  <c r="BM40"/>
  <c r="BI40"/>
  <c r="BJ40" s="1"/>
  <c r="BK40" s="1"/>
  <c r="BH40"/>
  <c r="AW221"/>
  <c r="BG221"/>
  <c r="BH221"/>
  <c r="AW153"/>
  <c r="BI153"/>
  <c r="BJ153" s="1"/>
  <c r="BK153" s="1"/>
  <c r="BL153"/>
  <c r="BI272"/>
  <c r="BJ272" s="1"/>
  <c r="BK272" s="1"/>
  <c r="BH272"/>
  <c r="BG272"/>
  <c r="BM272"/>
  <c r="AT12" i="7"/>
  <c r="N407" i="13" s="1"/>
  <c r="BH28" i="8"/>
  <c r="BL40"/>
  <c r="BL4"/>
  <c r="BL10"/>
  <c r="BL22"/>
  <c r="BM49"/>
  <c r="BG57"/>
  <c r="BM61"/>
  <c r="BG69"/>
  <c r="BG75"/>
  <c r="G90" i="13" s="1"/>
  <c r="BM79" i="8"/>
  <c r="O94" i="13" s="1"/>
  <c r="BM85" i="8"/>
  <c r="O100" i="13" s="1"/>
  <c r="BG93" i="8"/>
  <c r="G108" i="13" s="1"/>
  <c r="BM97" i="8"/>
  <c r="BG105"/>
  <c r="G120" i="13" s="1"/>
  <c r="BG111" i="8"/>
  <c r="BG117"/>
  <c r="BG123"/>
  <c r="G138" i="13" s="1"/>
  <c r="BH129" i="8"/>
  <c r="H144" i="13" s="1"/>
  <c r="BG135" i="8"/>
  <c r="BH147"/>
  <c r="BH153"/>
  <c r="BH159"/>
  <c r="BH171"/>
  <c r="BL177"/>
  <c r="N192" i="13" s="1"/>
  <c r="BM183" i="8"/>
  <c r="BG191"/>
  <c r="BM197"/>
  <c r="O212" i="13" s="1"/>
  <c r="BM211" i="8"/>
  <c r="O226" i="13" s="1"/>
  <c r="BH219" i="8"/>
  <c r="BG227"/>
  <c r="G242" i="13" s="1"/>
  <c r="BL233" i="8"/>
  <c r="BG241"/>
  <c r="G256" i="13" s="1"/>
  <c r="BM247" i="8"/>
  <c r="O262" i="13" s="1"/>
  <c r="BL255" i="8"/>
  <c r="N270" i="13" s="1"/>
  <c r="BM263" i="8"/>
  <c r="O278" i="13" s="1"/>
  <c r="BH273" i="8"/>
  <c r="BM279"/>
  <c r="BM287"/>
  <c r="O302" i="13" s="1"/>
  <c r="BG305" i="8"/>
  <c r="BG313"/>
  <c r="BL321"/>
  <c r="BG329"/>
  <c r="G344" i="13" s="1"/>
  <c r="BL337" i="8"/>
  <c r="N352" i="13" s="1"/>
  <c r="BH347" i="8"/>
  <c r="BL355"/>
  <c r="N370" i="13" s="1"/>
  <c r="BG365" i="8"/>
  <c r="G380" i="13" s="1"/>
  <c r="BG375" i="8"/>
  <c r="BL31"/>
  <c r="BG41"/>
  <c r="BG9"/>
  <c r="BH17"/>
  <c r="BG48"/>
  <c r="G63" i="13" s="1"/>
  <c r="BM58" i="8"/>
  <c r="BG70"/>
  <c r="BM92"/>
  <c r="BG104"/>
  <c r="BM114"/>
  <c r="BG126"/>
  <c r="BG138"/>
  <c r="BL148"/>
  <c r="BM158"/>
  <c r="O173" i="13" s="1"/>
  <c r="BL170" i="8"/>
  <c r="N185" i="13" s="1"/>
  <c r="BL184" i="8"/>
  <c r="BL212"/>
  <c r="BH226"/>
  <c r="H241" i="13" s="1"/>
  <c r="BM240" i="8"/>
  <c r="BL256"/>
  <c r="BL272"/>
  <c r="BM304"/>
  <c r="O319" i="13" s="1"/>
  <c r="BM322" i="8"/>
  <c r="O337" i="13" s="1"/>
  <c r="BM342" i="8"/>
  <c r="O357" i="13" s="1"/>
  <c r="BL362" i="8"/>
  <c r="BG251"/>
  <c r="AW44"/>
  <c r="AT44" i="7"/>
  <c r="N439" i="13" s="1"/>
  <c r="BI91" i="8"/>
  <c r="BJ91" s="1"/>
  <c r="BK91" s="1"/>
  <c r="M106" i="13" s="1"/>
  <c r="BL91" i="8"/>
  <c r="N106" i="13" s="1"/>
  <c r="AW91" i="8"/>
  <c r="AX91" s="1"/>
  <c r="BM91"/>
  <c r="O106" i="13" s="1"/>
  <c r="BI283" i="8"/>
  <c r="BJ283" s="1"/>
  <c r="BK283" s="1"/>
  <c r="M298" i="13" s="1"/>
  <c r="AW283" i="8"/>
  <c r="AX283" s="1"/>
  <c r="BM283"/>
  <c r="O298" i="13" s="1"/>
  <c r="BL283" i="8"/>
  <c r="N298" i="13" s="1"/>
  <c r="BH100" i="8"/>
  <c r="AW100"/>
  <c r="BI100"/>
  <c r="BJ100" s="1"/>
  <c r="BK100" s="1"/>
  <c r="BG100"/>
  <c r="AW228"/>
  <c r="AX228" s="1"/>
  <c r="BH228"/>
  <c r="H243" i="13" s="1"/>
  <c r="BG228" i="8"/>
  <c r="G243" i="13" s="1"/>
  <c r="BI228" i="8"/>
  <c r="BJ228" s="1"/>
  <c r="BK228" s="1"/>
  <c r="M243" i="13" s="1"/>
  <c r="BI16" i="8"/>
  <c r="BJ16" s="1"/>
  <c r="BK16" s="1"/>
  <c r="BL16"/>
  <c r="BI165"/>
  <c r="BJ165" s="1"/>
  <c r="BK165" s="1"/>
  <c r="M180" i="13" s="1"/>
  <c r="AW165" i="8"/>
  <c r="AX165" s="1"/>
  <c r="BG165"/>
  <c r="G180" i="13" s="1"/>
  <c r="AW293" i="8"/>
  <c r="AX293" s="1"/>
  <c r="BH293"/>
  <c r="H308" i="13" s="1"/>
  <c r="BL293" i="8"/>
  <c r="N308" i="13" s="1"/>
  <c r="BI293" i="8"/>
  <c r="BJ293" s="1"/>
  <c r="BK293" s="1"/>
  <c r="M308" i="13" s="1"/>
  <c r="BG293" i="8"/>
  <c r="G308" i="13" s="1"/>
  <c r="BH29" i="8"/>
  <c r="BL29"/>
  <c r="AW29"/>
  <c r="BG29"/>
  <c r="BH136"/>
  <c r="BG136"/>
  <c r="AW136"/>
  <c r="BI136"/>
  <c r="BJ136" s="1"/>
  <c r="BK136" s="1"/>
  <c r="BM136"/>
  <c r="BH264"/>
  <c r="AW264"/>
  <c r="BG264"/>
  <c r="BM264"/>
  <c r="BH297"/>
  <c r="H312" i="13" s="1"/>
  <c r="AW297" i="8"/>
  <c r="AX297" s="1"/>
  <c r="BI297"/>
  <c r="BJ297" s="1"/>
  <c r="BK297" s="1"/>
  <c r="M312" i="13" s="1"/>
  <c r="BM297" i="8"/>
  <c r="O312" i="13" s="1"/>
  <c r="AW103" i="8"/>
  <c r="BL103"/>
  <c r="BI103"/>
  <c r="BJ103" s="1"/>
  <c r="BK103" s="1"/>
  <c r="BH103"/>
  <c r="BI234"/>
  <c r="BJ234" s="1"/>
  <c r="BK234" s="1"/>
  <c r="M249" i="13" s="1"/>
  <c r="BL234" i="8"/>
  <c r="N249" i="13" s="1"/>
  <c r="BH234" i="8"/>
  <c r="H249" i="13" s="1"/>
  <c r="AU64" i="7"/>
  <c r="O459" i="13" s="1"/>
  <c r="AU48" i="7"/>
  <c r="O443" i="13" s="1"/>
  <c r="AU35" i="7"/>
  <c r="O430" i="13" s="1"/>
  <c r="AU27" i="7"/>
  <c r="O422" i="13" s="1"/>
  <c r="AU18" i="7"/>
  <c r="O413" i="13" s="1"/>
  <c r="AU10" i="7"/>
  <c r="O405" i="13" s="1"/>
  <c r="AU65" i="7"/>
  <c r="O460" i="13" s="1"/>
  <c r="AU49" i="7"/>
  <c r="O444" i="13" s="1"/>
  <c r="AT63" i="7"/>
  <c r="N458" i="13" s="1"/>
  <c r="AT55" i="7"/>
  <c r="N450" i="13" s="1"/>
  <c r="AT47" i="7"/>
  <c r="N442" i="13" s="1"/>
  <c r="AT39" i="7"/>
  <c r="N434" i="13" s="1"/>
  <c r="AT31" i="7"/>
  <c r="N426" i="13" s="1"/>
  <c r="AT23" i="7"/>
  <c r="N418" i="13" s="1"/>
  <c r="AT15" i="7"/>
  <c r="N410" i="13" s="1"/>
  <c r="AT7" i="7"/>
  <c r="N402" i="13" s="1"/>
  <c r="BH374" i="8"/>
  <c r="BH354"/>
  <c r="H369" i="13" s="1"/>
  <c r="BH350" i="8"/>
  <c r="BH322"/>
  <c r="H337" i="13" s="1"/>
  <c r="BH310" i="8"/>
  <c r="H325" i="13" s="1"/>
  <c r="BH306" i="8"/>
  <c r="H321" i="13" s="1"/>
  <c r="BH286" i="8"/>
  <c r="H301" i="13" s="1"/>
  <c r="BH270" i="8"/>
  <c r="H285" i="13" s="1"/>
  <c r="BH258" i="8"/>
  <c r="H273" i="13" s="1"/>
  <c r="AU60" i="7"/>
  <c r="O455" i="13" s="1"/>
  <c r="AU44" i="7"/>
  <c r="O439" i="13" s="1"/>
  <c r="AU33" i="7"/>
  <c r="O428" i="13" s="1"/>
  <c r="AU24" i="7"/>
  <c r="O419" i="13" s="1"/>
  <c r="AU16" i="7"/>
  <c r="O411" i="13" s="1"/>
  <c r="AU8" i="7"/>
  <c r="O403" i="13" s="1"/>
  <c r="AU61" i="7"/>
  <c r="O456" i="13" s="1"/>
  <c r="AU45" i="7"/>
  <c r="O440" i="13" s="1"/>
  <c r="AT69" i="7"/>
  <c r="N464" i="13" s="1"/>
  <c r="AT61" i="7"/>
  <c r="N456" i="13" s="1"/>
  <c r="AT53" i="7"/>
  <c r="N448" i="13" s="1"/>
  <c r="AT45" i="7"/>
  <c r="N440" i="13" s="1"/>
  <c r="AT37" i="7"/>
  <c r="N432" i="13" s="1"/>
  <c r="AT29" i="7"/>
  <c r="N424" i="13" s="1"/>
  <c r="AT21" i="7"/>
  <c r="N416" i="13" s="1"/>
  <c r="AT13" i="7"/>
  <c r="N408" i="13" s="1"/>
  <c r="AT5" i="7"/>
  <c r="N400" i="13" s="1"/>
  <c r="BM360" i="8"/>
  <c r="O375" i="13" s="1"/>
  <c r="BM348" i="8"/>
  <c r="O363" i="13" s="1"/>
  <c r="BM344" i="8"/>
  <c r="BM336"/>
  <c r="AU56" i="7"/>
  <c r="O451" i="13" s="1"/>
  <c r="AU40" i="7"/>
  <c r="O435" i="13" s="1"/>
  <c r="AU31" i="7"/>
  <c r="O426" i="13" s="1"/>
  <c r="AU22" i="7"/>
  <c r="O417" i="13" s="1"/>
  <c r="AU14" i="7"/>
  <c r="O409" i="13" s="1"/>
  <c r="AU6" i="7"/>
  <c r="O401" i="13" s="1"/>
  <c r="AU57" i="7"/>
  <c r="O452" i="13" s="1"/>
  <c r="AU41" i="7"/>
  <c r="O436" i="13" s="1"/>
  <c r="AT67" i="7"/>
  <c r="N462" i="13" s="1"/>
  <c r="AT59" i="7"/>
  <c r="N454" i="13" s="1"/>
  <c r="AT51" i="7"/>
  <c r="N446" i="13" s="1"/>
  <c r="AT43" i="7"/>
  <c r="N438" i="13" s="1"/>
  <c r="AT35" i="7"/>
  <c r="N430" i="13" s="1"/>
  <c r="AT27" i="7"/>
  <c r="N422" i="13" s="1"/>
  <c r="AT19" i="7"/>
  <c r="N414" i="13" s="1"/>
  <c r="AT11" i="7"/>
  <c r="N406" i="13" s="1"/>
  <c r="AU4" i="7"/>
  <c r="O399" i="13" s="1"/>
  <c r="BH360" i="8"/>
  <c r="H375" i="13" s="1"/>
  <c r="BH348" i="8"/>
  <c r="H363" i="13" s="1"/>
  <c r="BH344" i="8"/>
  <c r="BH336"/>
  <c r="BH300"/>
  <c r="H315" i="13" s="1"/>
  <c r="BH296" i="8"/>
  <c r="BH280"/>
  <c r="H295" i="13" s="1"/>
  <c r="BH220" i="8"/>
  <c r="BH208"/>
  <c r="BH184"/>
  <c r="BH152"/>
  <c r="BH144"/>
  <c r="BH124"/>
  <c r="BH120"/>
  <c r="BH108"/>
  <c r="BH92"/>
  <c r="BH60"/>
  <c r="BH56"/>
  <c r="BH19"/>
  <c r="BH45"/>
  <c r="BH37"/>
  <c r="BH377"/>
  <c r="BH361"/>
  <c r="BH349"/>
  <c r="BH345"/>
  <c r="BH341"/>
  <c r="BH301"/>
  <c r="H316" i="13" s="1"/>
  <c r="BH281" i="8"/>
  <c r="BH249"/>
  <c r="H264" i="13" s="1"/>
  <c r="AT4" i="7"/>
  <c r="N399" i="13" s="1"/>
  <c r="AU54" i="7"/>
  <c r="O449" i="13" s="1"/>
  <c r="AU38" i="7"/>
  <c r="O433" i="13" s="1"/>
  <c r="AU30" i="7"/>
  <c r="O425" i="13" s="1"/>
  <c r="AU21" i="7"/>
  <c r="O416" i="13" s="1"/>
  <c r="AU13" i="7"/>
  <c r="O408" i="13" s="1"/>
  <c r="AU5" i="7"/>
  <c r="O400" i="13" s="1"/>
  <c r="AU55" i="7"/>
  <c r="O450" i="13" s="1"/>
  <c r="AU39" i="7"/>
  <c r="O434" i="13" s="1"/>
  <c r="AT66" i="7"/>
  <c r="N461" i="13" s="1"/>
  <c r="AT58" i="7"/>
  <c r="N453" i="13" s="1"/>
  <c r="AT50" i="7"/>
  <c r="N445" i="13" s="1"/>
  <c r="AT42" i="7"/>
  <c r="N437" i="13" s="1"/>
  <c r="AT34" i="7"/>
  <c r="N429" i="13" s="1"/>
  <c r="AT26" i="7"/>
  <c r="N421" i="13" s="1"/>
  <c r="AT18" i="7"/>
  <c r="N413" i="13" s="1"/>
  <c r="AT10" i="7"/>
  <c r="N405" i="13" s="1"/>
  <c r="AU68" i="7"/>
  <c r="O463" i="13" s="1"/>
  <c r="AU37" i="7"/>
  <c r="O432" i="13" s="1"/>
  <c r="AU20" i="7"/>
  <c r="O415" i="13" s="1"/>
  <c r="AU69" i="7"/>
  <c r="O464" i="13" s="1"/>
  <c r="AU26" i="7"/>
  <c r="O421" i="13" s="1"/>
  <c r="AT57" i="7"/>
  <c r="N452" i="13" s="1"/>
  <c r="AT41" i="7"/>
  <c r="N436" i="13" s="1"/>
  <c r="AT25" i="7"/>
  <c r="N420" i="13" s="1"/>
  <c r="AT9" i="7"/>
  <c r="N404" i="13" s="1"/>
  <c r="AU62" i="7"/>
  <c r="O457" i="13" s="1"/>
  <c r="AU34" i="7"/>
  <c r="O429" i="13" s="1"/>
  <c r="AU17" i="7"/>
  <c r="O412" i="13" s="1"/>
  <c r="AU63" i="7"/>
  <c r="O458" i="13" s="1"/>
  <c r="AT54" i="7"/>
  <c r="N449" i="13" s="1"/>
  <c r="AT38" i="7"/>
  <c r="N433" i="13" s="1"/>
  <c r="AT22" i="7"/>
  <c r="N417" i="13" s="1"/>
  <c r="AT6" i="7"/>
  <c r="N401" i="13" s="1"/>
  <c r="BG360" i="8"/>
  <c r="G375" i="13" s="1"/>
  <c r="BG354" i="8"/>
  <c r="G369" i="13" s="1"/>
  <c r="BL340" i="8"/>
  <c r="N355" i="13" s="1"/>
  <c r="BL334" i="8"/>
  <c r="N349" i="13" s="1"/>
  <c r="BG322" i="8"/>
  <c r="G337" i="13" s="1"/>
  <c r="BG236" i="8"/>
  <c r="G251" i="13" s="1"/>
  <c r="BL226" i="8"/>
  <c r="N241" i="13" s="1"/>
  <c r="BM212" i="8"/>
  <c r="BL208"/>
  <c r="BH190"/>
  <c r="BL162"/>
  <c r="BH158"/>
  <c r="H173" i="13" s="1"/>
  <c r="BM148" i="8"/>
  <c r="BL144"/>
  <c r="BL130"/>
  <c r="BH126"/>
  <c r="BG108"/>
  <c r="BH94"/>
  <c r="BM84"/>
  <c r="BL66"/>
  <c r="BG23"/>
  <c r="BH9"/>
  <c r="BM41"/>
  <c r="BL37"/>
  <c r="BL375"/>
  <c r="BH371"/>
  <c r="BM361"/>
  <c r="BH339"/>
  <c r="AU52" i="7"/>
  <c r="O447" i="13" s="1"/>
  <c r="AU29" i="7"/>
  <c r="O424" i="13" s="1"/>
  <c r="AU12" i="7"/>
  <c r="O407" i="13" s="1"/>
  <c r="AU53" i="7"/>
  <c r="O448" i="13" s="1"/>
  <c r="AT65" i="7"/>
  <c r="N460" i="13" s="1"/>
  <c r="AT49" i="7"/>
  <c r="N444" i="13" s="1"/>
  <c r="AT33" i="7"/>
  <c r="N428" i="13" s="1"/>
  <c r="AT17" i="7"/>
  <c r="N412" i="13" s="1"/>
  <c r="AU50" i="7"/>
  <c r="O445" i="13" s="1"/>
  <c r="AU28" i="7"/>
  <c r="O423" i="13" s="1"/>
  <c r="AU11" i="7"/>
  <c r="O406" i="13" s="1"/>
  <c r="AU51" i="7"/>
  <c r="O446" i="13" s="1"/>
  <c r="AT64" i="7"/>
  <c r="N459" i="13" s="1"/>
  <c r="AT48" i="7"/>
  <c r="N443" i="13" s="1"/>
  <c r="AT32" i="7"/>
  <c r="N427" i="13" s="1"/>
  <c r="AT16" i="7"/>
  <c r="N411" i="13" s="1"/>
  <c r="AU32" i="7"/>
  <c r="O427" i="13" s="1"/>
  <c r="AU59" i="7"/>
  <c r="O454" i="13" s="1"/>
  <c r="AT56" i="7"/>
  <c r="N451" i="13" s="1"/>
  <c r="AT24" i="7"/>
  <c r="N419" i="13" s="1"/>
  <c r="BL354" i="8"/>
  <c r="N369" i="13" s="1"/>
  <c r="BL346" i="8"/>
  <c r="BG318"/>
  <c r="G333" i="13" s="1"/>
  <c r="BL310" i="8"/>
  <c r="N325" i="13" s="1"/>
  <c r="BG298" i="8"/>
  <c r="G313" i="13" s="1"/>
  <c r="BG286" i="8"/>
  <c r="G301" i="13" s="1"/>
  <c r="BG280" i="8"/>
  <c r="G295" i="13" s="1"/>
  <c r="BM254" i="8"/>
  <c r="O269" i="13" s="1"/>
  <c r="BM242" i="8"/>
  <c r="BG212"/>
  <c r="BL206"/>
  <c r="BM190"/>
  <c r="BH170"/>
  <c r="H185" i="13" s="1"/>
  <c r="BG144" i="8"/>
  <c r="BG92"/>
  <c r="BG66"/>
  <c r="BL60"/>
  <c r="BM54"/>
  <c r="O69" i="13" s="1"/>
  <c r="BH50" i="8"/>
  <c r="BM23"/>
  <c r="BG19"/>
  <c r="BM7"/>
  <c r="BG45"/>
  <c r="BG35"/>
  <c r="BM375"/>
  <c r="BG371"/>
  <c r="BM359"/>
  <c r="O374" i="13" s="1"/>
  <c r="BM349" i="8"/>
  <c r="BG345"/>
  <c r="BL339"/>
  <c r="BG335"/>
  <c r="G350" i="13" s="1"/>
  <c r="BL311" i="8"/>
  <c r="BG303"/>
  <c r="BH275"/>
  <c r="H290" i="13" s="1"/>
  <c r="BG271" i="8"/>
  <c r="G286" i="13" s="1"/>
  <c r="BL243" i="8"/>
  <c r="BL239"/>
  <c r="BL227"/>
  <c r="N242" i="13" s="1"/>
  <c r="BL223" i="8"/>
  <c r="N238" i="13" s="1"/>
  <c r="BL215" i="8"/>
  <c r="N230" i="13" s="1"/>
  <c r="BL203" i="8"/>
  <c r="N218" i="13" s="1"/>
  <c r="BL199" i="8"/>
  <c r="BL183"/>
  <c r="BL175"/>
  <c r="N190" i="13" s="1"/>
  <c r="BL163" i="8"/>
  <c r="BL159"/>
  <c r="BL143"/>
  <c r="N158" i="13" s="1"/>
  <c r="BL135" i="8"/>
  <c r="BL127"/>
  <c r="BL119"/>
  <c r="BL99"/>
  <c r="BL95"/>
  <c r="N110" i="13" s="1"/>
  <c r="BL87" i="8"/>
  <c r="BL79"/>
  <c r="N94" i="13" s="1"/>
  <c r="BM75" i="8"/>
  <c r="O90" i="13" s="1"/>
  <c r="BM71" i="8"/>
  <c r="BM55"/>
  <c r="O70" i="13" s="1"/>
  <c r="BM47" i="8"/>
  <c r="BM18"/>
  <c r="BM10"/>
  <c r="BM36"/>
  <c r="BM32"/>
  <c r="O47" i="13" s="1"/>
  <c r="AU25" i="7"/>
  <c r="O420" i="13" s="1"/>
  <c r="AU47" i="7"/>
  <c r="O442" i="13" s="1"/>
  <c r="AT52" i="7"/>
  <c r="N447" i="13" s="1"/>
  <c r="AT20" i="7"/>
  <c r="N415" i="13" s="1"/>
  <c r="AU23" i="7"/>
  <c r="O418" i="13" s="1"/>
  <c r="AU43" i="7"/>
  <c r="O438" i="13" s="1"/>
  <c r="AT46" i="7"/>
  <c r="N441" i="13" s="1"/>
  <c r="AT14" i="7"/>
  <c r="N409" i="13" s="1"/>
  <c r="AU58" i="7"/>
  <c r="O453" i="13" s="1"/>
  <c r="AU15" i="7"/>
  <c r="O410" i="13" s="1"/>
  <c r="AT40" i="7"/>
  <c r="N435" i="13" s="1"/>
  <c r="AT8" i="7"/>
  <c r="N403" i="13" s="1"/>
  <c r="AU46" i="7"/>
  <c r="O441" i="13" s="1"/>
  <c r="AU9" i="7"/>
  <c r="O404" i="13" s="1"/>
  <c r="AT68" i="7"/>
  <c r="N463" i="13" s="1"/>
  <c r="AT36" i="7"/>
  <c r="N431" i="13" s="1"/>
  <c r="BM370" i="8"/>
  <c r="BG364"/>
  <c r="G379" i="13" s="1"/>
  <c r="BG350" i="8"/>
  <c r="BM334"/>
  <c r="O349" i="13" s="1"/>
  <c r="BL306" i="8"/>
  <c r="N321" i="13" s="1"/>
  <c r="BL300" i="8"/>
  <c r="N315" i="13" s="1"/>
  <c r="BG282" i="8"/>
  <c r="G297" i="13" s="1"/>
  <c r="BG270" i="8"/>
  <c r="G285" i="13" s="1"/>
  <c r="BG258" i="8"/>
  <c r="G273" i="13" s="1"/>
  <c r="BG252" i="8"/>
  <c r="G267" i="13" s="1"/>
  <c r="BG246" i="8"/>
  <c r="G261" i="13" s="1"/>
  <c r="BM218" i="8"/>
  <c r="BM208"/>
  <c r="BM192"/>
  <c r="BG188"/>
  <c r="G203" i="13" s="1"/>
  <c r="BL182" i="8"/>
  <c r="N197" i="13" s="1"/>
  <c r="BG162" i="8"/>
  <c r="BL156"/>
  <c r="BH130"/>
  <c r="BM124"/>
  <c r="BG120"/>
  <c r="BL114"/>
  <c r="BL104"/>
  <c r="BM98"/>
  <c r="BG94"/>
  <c r="BL88"/>
  <c r="BH78"/>
  <c r="H93" i="13" s="1"/>
  <c r="BL62" i="8"/>
  <c r="BM56"/>
  <c r="BM9"/>
  <c r="BH5"/>
  <c r="BL41"/>
  <c r="BM35"/>
  <c r="BM377"/>
  <c r="BL367"/>
  <c r="N382" i="13" s="1"/>
  <c r="BL341" i="8"/>
  <c r="BM335"/>
  <c r="O350" i="13" s="1"/>
  <c r="BL331" i="8"/>
  <c r="BH327"/>
  <c r="BM317"/>
  <c r="O332" i="13" s="1"/>
  <c r="BL313" i="8"/>
  <c r="BM303"/>
  <c r="BH295"/>
  <c r="BG291"/>
  <c r="G306" i="13" s="1"/>
  <c r="BL281" i="8"/>
  <c r="BM271"/>
  <c r="O286" i="13" s="1"/>
  <c r="BL267" i="8"/>
  <c r="BH263"/>
  <c r="H278" i="13" s="1"/>
  <c r="BL249" i="8"/>
  <c r="N264" i="13" s="1"/>
  <c r="BG237" i="8"/>
  <c r="BH217"/>
  <c r="H232" i="13" s="1"/>
  <c r="BG213" i="8"/>
  <c r="BH209"/>
  <c r="BG197"/>
  <c r="G212" i="13" s="1"/>
  <c r="BG189" i="8"/>
  <c r="BH185"/>
  <c r="AU19" i="7"/>
  <c r="O414" i="13" s="1"/>
  <c r="BG370" i="8"/>
  <c r="BM358"/>
  <c r="BL350"/>
  <c r="BG340"/>
  <c r="G355" i="13" s="1"/>
  <c r="BM310" i="8"/>
  <c r="O325" i="13" s="1"/>
  <c r="BL302" i="8"/>
  <c r="BL286"/>
  <c r="N301" i="13" s="1"/>
  <c r="BL270" i="8"/>
  <c r="N285" i="13" s="1"/>
  <c r="BL262" i="8"/>
  <c r="BG254"/>
  <c r="G269" i="13" s="1"/>
  <c r="BL246" i="8"/>
  <c r="N261" i="13" s="1"/>
  <c r="BL238" i="8"/>
  <c r="N253" i="13" s="1"/>
  <c r="BG232" i="8"/>
  <c r="BH218"/>
  <c r="BM196"/>
  <c r="O211" i="13" s="1"/>
  <c r="BG190" i="8"/>
  <c r="BM182"/>
  <c r="O197" i="13" s="1"/>
  <c r="BG176" i="8"/>
  <c r="BM168"/>
  <c r="BH162"/>
  <c r="BM154"/>
  <c r="BG148"/>
  <c r="BG142"/>
  <c r="BH134"/>
  <c r="BM126"/>
  <c r="BL120"/>
  <c r="BG114"/>
  <c r="BH106"/>
  <c r="BL92"/>
  <c r="BL78"/>
  <c r="N93" i="13" s="1"/>
  <c r="BL50" i="8"/>
  <c r="AU7" i="7"/>
  <c r="O402" i="13" s="1"/>
  <c r="BG368" i="8"/>
  <c r="BL358"/>
  <c r="BL348"/>
  <c r="N363" i="13" s="1"/>
  <c r="BM318" i="8"/>
  <c r="O333" i="13" s="1"/>
  <c r="BG310" i="8"/>
  <c r="G325" i="13" s="1"/>
  <c r="BG302" i="8"/>
  <c r="BL260"/>
  <c r="BM252"/>
  <c r="O267" i="13" s="1"/>
  <c r="BG238" i="8"/>
  <c r="G253" i="13" s="1"/>
  <c r="BL230" i="8"/>
  <c r="N245" i="13" s="1"/>
  <c r="BL216" i="8"/>
  <c r="N231" i="13" s="1"/>
  <c r="BG196" i="8"/>
  <c r="G211" i="13" s="1"/>
  <c r="BM188" i="8"/>
  <c r="O203" i="13" s="1"/>
  <c r="BH182" i="8"/>
  <c r="H197" i="13" s="1"/>
  <c r="BL174" i="8"/>
  <c r="N189" i="13" s="1"/>
  <c r="BL168" i="8"/>
  <c r="BH154"/>
  <c r="BM132"/>
  <c r="BL126"/>
  <c r="BG112"/>
  <c r="BG106"/>
  <c r="BH98"/>
  <c r="BM90"/>
  <c r="O105" i="13" s="1"/>
  <c r="BL84" i="8"/>
  <c r="BG78"/>
  <c r="G93" i="13" s="1"/>
  <c r="BH70" i="8"/>
  <c r="BL56"/>
  <c r="BG50"/>
  <c r="BL7"/>
  <c r="BL35"/>
  <c r="BM373"/>
  <c r="O388" i="13" s="1"/>
  <c r="BH367" i="8"/>
  <c r="H382" i="13" s="1"/>
  <c r="BL359" i="8"/>
  <c r="N374" i="13" s="1"/>
  <c r="BM345" i="8"/>
  <c r="BG339"/>
  <c r="BG327"/>
  <c r="BM319"/>
  <c r="O334" i="13" s="1"/>
  <c r="BG315" i="8"/>
  <c r="G330" i="13" s="1"/>
  <c r="BM301" i="8"/>
  <c r="O316" i="13" s="1"/>
  <c r="BM295" i="8"/>
  <c r="BL271"/>
  <c r="N286" i="13" s="1"/>
  <c r="BH237" i="8"/>
  <c r="BH215"/>
  <c r="H230" i="13" s="1"/>
  <c r="BM209" i="8"/>
  <c r="BH199"/>
  <c r="BH189"/>
  <c r="BH183"/>
  <c r="BG179"/>
  <c r="BL169"/>
  <c r="N184" i="13" s="1"/>
  <c r="BG147" i="8"/>
  <c r="BH133"/>
  <c r="BM123"/>
  <c r="O138" i="13" s="1"/>
  <c r="BH119" i="8"/>
  <c r="BM109"/>
  <c r="O124" i="13" s="1"/>
  <c r="BL105" i="8"/>
  <c r="N120" i="13" s="1"/>
  <c r="BH87" i="8"/>
  <c r="BL69"/>
  <c r="BG61"/>
  <c r="BL55"/>
  <c r="N70" i="13" s="1"/>
  <c r="BH51" i="8"/>
  <c r="BG47"/>
  <c r="BG8"/>
  <c r="G23" i="13" s="1"/>
  <c r="BG36" i="8"/>
  <c r="BM30"/>
  <c r="BL26"/>
  <c r="BG358"/>
  <c r="BG348"/>
  <c r="G363" i="13" s="1"/>
  <c r="BL308" i="8"/>
  <c r="BM300"/>
  <c r="O315" i="13" s="1"/>
  <c r="BL276" i="8"/>
  <c r="BG260"/>
  <c r="BL252"/>
  <c r="N267" i="13" s="1"/>
  <c r="BH230" i="8"/>
  <c r="H245" i="13" s="1"/>
  <c r="BM222" i="8"/>
  <c r="BG182"/>
  <c r="G197" i="13" s="1"/>
  <c r="BH174" i="8"/>
  <c r="H189" i="13" s="1"/>
  <c r="AU67" i="7"/>
  <c r="O462" i="13" s="1"/>
  <c r="AT62" i="7"/>
  <c r="N457" i="13" s="1"/>
  <c r="BL318" i="8"/>
  <c r="N333" i="13" s="1"/>
  <c r="BM236" i="8"/>
  <c r="O251" i="13" s="1"/>
  <c r="BG216" i="8"/>
  <c r="G231" i="13" s="1"/>
  <c r="BL188" i="8"/>
  <c r="N203" i="13" s="1"/>
  <c r="AU66" i="7"/>
  <c r="O461" i="13" s="1"/>
  <c r="AT30" i="7"/>
  <c r="N425" i="13" s="1"/>
  <c r="BG374" i="8"/>
  <c r="BM362"/>
  <c r="BG344"/>
  <c r="BG334"/>
  <c r="G349" i="13" s="1"/>
  <c r="BG324" i="8"/>
  <c r="G339" i="13" s="1"/>
  <c r="BG306" i="8"/>
  <c r="G321" i="13" s="1"/>
  <c r="BM296" i="8"/>
  <c r="BG290"/>
  <c r="BM280"/>
  <c r="O295" i="13" s="1"/>
  <c r="BM256" i="8"/>
  <c r="BG242"/>
  <c r="BM226"/>
  <c r="O241" i="13" s="1"/>
  <c r="BL220" i="8"/>
  <c r="BH206"/>
  <c r="BL192"/>
  <c r="BM184"/>
  <c r="BM170"/>
  <c r="O185" i="13" s="1"/>
  <c r="BG158" i="8"/>
  <c r="G173" i="13" s="1"/>
  <c r="BM142" i="8"/>
  <c r="BG130"/>
  <c r="BM108"/>
  <c r="BM94"/>
  <c r="BG88"/>
  <c r="BM66"/>
  <c r="BG60"/>
  <c r="BG54"/>
  <c r="G69" i="13" s="1"/>
  <c r="BM45" i="8"/>
  <c r="BL377"/>
  <c r="BL349"/>
  <c r="BG343"/>
  <c r="BL335"/>
  <c r="N350" i="13" s="1"/>
  <c r="BL317" i="8"/>
  <c r="N332" i="13" s="1"/>
  <c r="BH311" i="8"/>
  <c r="BH287"/>
  <c r="H302" i="13" s="1"/>
  <c r="BG281" i="8"/>
  <c r="BG275"/>
  <c r="G290" i="13" s="1"/>
  <c r="BG263" i="8"/>
  <c r="G278" i="13" s="1"/>
  <c r="BM255" i="8"/>
  <c r="O270" i="13" s="1"/>
  <c r="BH239" i="8"/>
  <c r="BH223"/>
  <c r="H238" i="13" s="1"/>
  <c r="BM217" i="8"/>
  <c r="O232" i="13" s="1"/>
  <c r="BH213" i="8"/>
  <c r="BH207"/>
  <c r="H222" i="13" s="1"/>
  <c r="BH197" i="8"/>
  <c r="H212" i="13" s="1"/>
  <c r="BM185" i="8"/>
  <c r="BG163"/>
  <c r="BM157"/>
  <c r="BH149"/>
  <c r="H164" i="13" s="1"/>
  <c r="BG145" i="8"/>
  <c r="BM139"/>
  <c r="BH135"/>
  <c r="BM125"/>
  <c r="O140" i="13" s="1"/>
  <c r="BL121" i="8"/>
  <c r="N136" i="13" s="1"/>
  <c r="BG99" i="8"/>
  <c r="BM93"/>
  <c r="O108" i="13" s="1"/>
  <c r="BL89" i="8"/>
  <c r="N104" i="13" s="1"/>
  <c r="BH85" i="8"/>
  <c r="H100" i="13" s="1"/>
  <c r="BG81" i="8"/>
  <c r="BL71"/>
  <c r="BG63"/>
  <c r="BM57"/>
  <c r="BG24"/>
  <c r="G39" i="13" s="1"/>
  <c r="BL18" i="8"/>
  <c r="BG10"/>
  <c r="BM4"/>
  <c r="BL42"/>
  <c r="BH38"/>
  <c r="BL28"/>
  <c r="AU42" i="7"/>
  <c r="O437" i="13" s="1"/>
  <c r="AT28" i="7"/>
  <c r="N423" i="13" s="1"/>
  <c r="BM38" i="8"/>
  <c r="BG16"/>
  <c r="BG55"/>
  <c r="G70" i="13" s="1"/>
  <c r="BH73" i="8"/>
  <c r="H88" i="13" s="1"/>
  <c r="BG91" i="8"/>
  <c r="G106" i="13" s="1"/>
  <c r="BH109" i="8"/>
  <c r="H124" i="13" s="1"/>
  <c r="BH127" i="8"/>
  <c r="BM151"/>
  <c r="BM169"/>
  <c r="O184" i="13" s="1"/>
  <c r="BL189" i="8"/>
  <c r="BG211"/>
  <c r="G226" i="13" s="1"/>
  <c r="BM231" i="8"/>
  <c r="BG255"/>
  <c r="G270" i="13" s="1"/>
  <c r="BG287" i="8"/>
  <c r="G302" i="13" s="1"/>
  <c r="BH319" i="8"/>
  <c r="H334" i="13" s="1"/>
  <c r="BM15" i="8"/>
  <c r="BG146"/>
  <c r="BI73"/>
  <c r="BJ73" s="1"/>
  <c r="BK73" s="1"/>
  <c r="M88" i="13" s="1"/>
  <c r="AW73" i="8"/>
  <c r="AX73" s="1"/>
  <c r="BM73"/>
  <c r="O88" i="13" s="1"/>
  <c r="BG265" i="8"/>
  <c r="BI265"/>
  <c r="BJ265" s="1"/>
  <c r="BK265" s="1"/>
  <c r="BM265"/>
  <c r="AW265"/>
  <c r="BL265"/>
  <c r="AW82"/>
  <c r="AX82" s="1"/>
  <c r="BG82"/>
  <c r="G97" i="13" s="1"/>
  <c r="BM82" i="8"/>
  <c r="O97" i="13" s="1"/>
  <c r="BH274" i="8"/>
  <c r="BI274"/>
  <c r="BJ274" s="1"/>
  <c r="BK274" s="1"/>
  <c r="AW274"/>
  <c r="BG274"/>
  <c r="BH117"/>
  <c r="BH34"/>
  <c r="BH10"/>
  <c r="H25" i="13" s="1"/>
  <c r="BH22" i="8"/>
  <c r="BL61"/>
  <c r="BH79"/>
  <c r="H94" i="13" s="1"/>
  <c r="BH91" i="8"/>
  <c r="H106" i="13" s="1"/>
  <c r="BL109" i="8"/>
  <c r="N124" i="13" s="1"/>
  <c r="BM121" i="8"/>
  <c r="O136" i="13" s="1"/>
  <c r="BG141" i="8"/>
  <c r="BG159"/>
  <c r="BH177"/>
  <c r="H192" i="13" s="1"/>
  <c r="BM189" i="8"/>
  <c r="BH211"/>
  <c r="H226" i="13" s="1"/>
  <c r="BG233" i="8"/>
  <c r="BG247"/>
  <c r="G262" i="13" s="1"/>
  <c r="BH271" i="8"/>
  <c r="H286" i="13" s="1"/>
  <c r="BL287" i="8"/>
  <c r="N302" i="13" s="1"/>
  <c r="BM311" i="8"/>
  <c r="BL345"/>
  <c r="BL373"/>
  <c r="N388" i="13" s="1"/>
  <c r="BM46" i="8"/>
  <c r="BL90"/>
  <c r="N105" i="13" s="1"/>
  <c r="BL124" i="8"/>
  <c r="BL158"/>
  <c r="N173" i="13" s="1"/>
  <c r="BG226" i="8"/>
  <c r="G241" i="13" s="1"/>
  <c r="BI29" i="8"/>
  <c r="BJ29" s="1"/>
  <c r="BK29" s="1"/>
  <c r="BI96"/>
  <c r="BJ96" s="1"/>
  <c r="BK96" s="1"/>
  <c r="BH96"/>
  <c r="BM96"/>
  <c r="AW96"/>
  <c r="BI288"/>
  <c r="BJ288" s="1"/>
  <c r="BK288" s="1"/>
  <c r="M303" i="13" s="1"/>
  <c r="BH288" i="8"/>
  <c r="H303" i="13" s="1"/>
  <c r="AW288" i="8"/>
  <c r="AX288" s="1"/>
  <c r="BG288"/>
  <c r="G303" i="13" s="1"/>
  <c r="BL288" i="8"/>
  <c r="N303" i="13" s="1"/>
  <c r="BH248" i="8"/>
  <c r="H263" i="13" s="1"/>
  <c r="BI248" i="8"/>
  <c r="BJ248" s="1"/>
  <c r="BK248" s="1"/>
  <c r="M263" i="13" s="1"/>
  <c r="BM248" i="8"/>
  <c r="O263" i="13" s="1"/>
  <c r="BL248" i="8"/>
  <c r="N263" i="13" s="1"/>
  <c r="BI178" i="8"/>
  <c r="BJ178" s="1"/>
  <c r="BK178" s="1"/>
  <c r="BG178"/>
  <c r="BL178"/>
  <c r="BM366"/>
  <c r="BM376"/>
  <c r="O391" i="13" s="1"/>
  <c r="BH376" i="8"/>
  <c r="H391" i="13" s="1"/>
  <c r="BI376" i="8"/>
  <c r="BJ376" s="1"/>
  <c r="BK376" s="1"/>
  <c r="M391" i="13" s="1"/>
  <c r="BG376" i="8"/>
  <c r="G391" i="13" s="1"/>
  <c r="BL376" i="8"/>
  <c r="N391" i="13" s="1"/>
  <c r="BG6" i="8"/>
  <c r="G21" i="13" s="1"/>
  <c r="BH24" i="8"/>
  <c r="BH63"/>
  <c r="BH81"/>
  <c r="BH99"/>
  <c r="BL117"/>
  <c r="BM135"/>
  <c r="BM147"/>
  <c r="BM165"/>
  <c r="O180" i="13" s="1"/>
  <c r="BG185" i="8"/>
  <c r="BG199"/>
  <c r="BM219"/>
  <c r="BL241"/>
  <c r="N256" i="13" s="1"/>
  <c r="BH265" i="8"/>
  <c r="BL289"/>
  <c r="BM313"/>
  <c r="BM337"/>
  <c r="O352" i="13" s="1"/>
  <c r="BM357" i="8"/>
  <c r="BL19"/>
  <c r="BL82"/>
  <c r="N97" i="13" s="1"/>
  <c r="BM172" i="8"/>
  <c r="BH242"/>
  <c r="BM306"/>
  <c r="O321" i="13" s="1"/>
  <c r="BG161" i="8"/>
  <c r="BM225"/>
  <c r="BL353"/>
  <c r="N368" i="13" s="1"/>
  <c r="BL21" i="8"/>
  <c r="N36" i="13" s="1"/>
  <c r="BI131" i="8"/>
  <c r="BJ131" s="1"/>
  <c r="BK131" s="1"/>
  <c r="AW131"/>
  <c r="BL131"/>
  <c r="BG131"/>
  <c r="BI259"/>
  <c r="BJ259" s="1"/>
  <c r="BK259" s="1"/>
  <c r="AW259"/>
  <c r="BG259"/>
  <c r="BL259"/>
  <c r="BI33"/>
  <c r="BJ33" s="1"/>
  <c r="BK33" s="1"/>
  <c r="BH33"/>
  <c r="AW33"/>
  <c r="BG33"/>
  <c r="BI140"/>
  <c r="BJ140" s="1"/>
  <c r="BK140" s="1"/>
  <c r="BH140"/>
  <c r="AW140"/>
  <c r="BG140"/>
  <c r="BM140"/>
  <c r="BL140"/>
  <c r="AW268"/>
  <c r="AX268" s="1"/>
  <c r="BI268"/>
  <c r="BJ268" s="1"/>
  <c r="BK268" s="1"/>
  <c r="M283" i="13" s="1"/>
  <c r="BH268" i="8"/>
  <c r="H283" i="13" s="1"/>
  <c r="BG268" i="8"/>
  <c r="G283" i="13" s="1"/>
  <c r="BM268" i="8"/>
  <c r="O283" i="13" s="1"/>
  <c r="BL268" i="8"/>
  <c r="N283" i="13" s="1"/>
  <c r="BM332" i="8"/>
  <c r="O347" i="13" s="1"/>
  <c r="AW332" i="8"/>
  <c r="AX332" s="1"/>
  <c r="BH332"/>
  <c r="H347" i="13" s="1"/>
  <c r="BI332" i="8"/>
  <c r="BJ332" s="1"/>
  <c r="BK332" s="1"/>
  <c r="M347" i="13" s="1"/>
  <c r="BG332" i="8"/>
  <c r="G347" i="13" s="1"/>
  <c r="BI34" i="8"/>
  <c r="BJ34" s="1"/>
  <c r="BK34" s="1"/>
  <c r="AW34"/>
  <c r="BG34"/>
  <c r="AW77"/>
  <c r="BG77"/>
  <c r="BI77"/>
  <c r="BJ77" s="1"/>
  <c r="BK77" s="1"/>
  <c r="BI205"/>
  <c r="BJ205" s="1"/>
  <c r="BK205" s="1"/>
  <c r="AW205"/>
  <c r="BG205"/>
  <c r="BH205"/>
  <c r="BG269"/>
  <c r="BI269"/>
  <c r="BJ269" s="1"/>
  <c r="BK269" s="1"/>
  <c r="AW269"/>
  <c r="BH269"/>
  <c r="BH333"/>
  <c r="BI333"/>
  <c r="BJ333" s="1"/>
  <c r="BK333" s="1"/>
  <c r="AW333"/>
  <c r="BG333"/>
  <c r="BI129"/>
  <c r="BJ129" s="1"/>
  <c r="BK129" s="1"/>
  <c r="M144" i="13" s="1"/>
  <c r="AT60" i="7"/>
  <c r="N455" i="13" s="1"/>
  <c r="AW113" i="8"/>
  <c r="BH307"/>
  <c r="AW307"/>
  <c r="BM307"/>
  <c r="BI173"/>
  <c r="BJ173" s="1"/>
  <c r="BK173" s="1"/>
  <c r="BM173"/>
  <c r="BM26"/>
  <c r="BG4"/>
  <c r="BG22"/>
  <c r="BH61"/>
  <c r="BG67"/>
  <c r="BG85"/>
  <c r="G100" i="13" s="1"/>
  <c r="BG103" i="8"/>
  <c r="BH121"/>
  <c r="H136" i="13" s="1"/>
  <c r="BL133" i="8"/>
  <c r="BL145"/>
  <c r="BM163"/>
  <c r="BM175"/>
  <c r="O190" i="13" s="1"/>
  <c r="BM195" i="8"/>
  <c r="BH203"/>
  <c r="H218" i="13" s="1"/>
  <c r="BG225" i="8"/>
  <c r="BM245"/>
  <c r="O260" i="13" s="1"/>
  <c r="BM261" i="8"/>
  <c r="BG279"/>
  <c r="BH303"/>
  <c r="BG311"/>
  <c r="BH335"/>
  <c r="H350" i="13" s="1"/>
  <c r="BM343" i="8"/>
  <c r="BH363"/>
  <c r="BM29"/>
  <c r="BG39"/>
  <c r="BM5"/>
  <c r="BG46"/>
  <c r="BL68"/>
  <c r="BM78"/>
  <c r="O93" i="13" s="1"/>
  <c r="BH90" i="8"/>
  <c r="H105" i="13" s="1"/>
  <c r="BM100" i="8"/>
  <c r="BM110"/>
  <c r="BG124"/>
  <c r="BL134"/>
  <c r="BM156"/>
  <c r="BG180"/>
  <c r="BH194"/>
  <c r="H209" i="13" s="1"/>
  <c r="BG208" i="8"/>
  <c r="BG222"/>
  <c r="BL236"/>
  <c r="N251" i="13" s="1"/>
  <c r="BM250" i="8"/>
  <c r="BM266"/>
  <c r="O281" i="13" s="1"/>
  <c r="BG284" i="8"/>
  <c r="G299" i="13" s="1"/>
  <c r="BG300" i="8"/>
  <c r="G315" i="13" s="1"/>
  <c r="BL316" i="8"/>
  <c r="BL336"/>
  <c r="BG356"/>
  <c r="BM374"/>
  <c r="BI72"/>
  <c r="BJ72" s="1"/>
  <c r="BK72" s="1"/>
  <c r="AW201"/>
  <c r="BI201"/>
  <c r="BJ201" s="1"/>
  <c r="BK201" s="1"/>
  <c r="BH201"/>
  <c r="BM201"/>
  <c r="BI39"/>
  <c r="BJ39" s="1"/>
  <c r="BK39" s="1"/>
  <c r="BL39"/>
  <c r="AW39"/>
  <c r="BH39"/>
  <c r="BI210"/>
  <c r="BJ210" s="1"/>
  <c r="BK210" s="1"/>
  <c r="M225" i="13" s="1"/>
  <c r="AW210" i="8"/>
  <c r="AX210" s="1"/>
  <c r="BL210"/>
  <c r="N225" i="13" s="1"/>
  <c r="BH210" i="8"/>
  <c r="H225" i="13" s="1"/>
  <c r="BG210" i="8"/>
  <c r="G225" i="13" s="1"/>
  <c r="BM171" i="8"/>
  <c r="BL363"/>
  <c r="BG116"/>
  <c r="G131" i="13" s="1"/>
  <c r="BH245" i="8"/>
  <c r="H260" i="13" s="1"/>
  <c r="BG28" i="8"/>
  <c r="BG40"/>
  <c r="BH16"/>
  <c r="BH55"/>
  <c r="H70" i="13" s="1"/>
  <c r="BL67" i="8"/>
  <c r="BL85"/>
  <c r="N100" i="13" s="1"/>
  <c r="BL97" i="8"/>
  <c r="BM115"/>
  <c r="BM127"/>
  <c r="BM133"/>
  <c r="BG153"/>
  <c r="BH165"/>
  <c r="H180" i="13" s="1"/>
  <c r="BG183" i="8"/>
  <c r="BM203"/>
  <c r="O218" i="13" s="1"/>
  <c r="BG219" i="8"/>
  <c r="BM239"/>
  <c r="BL263"/>
  <c r="N278" i="13" s="1"/>
  <c r="BH279" i="8"/>
  <c r="BL303"/>
  <c r="BL319"/>
  <c r="N334" i="13" s="1"/>
  <c r="BG337" i="8"/>
  <c r="G352" i="13" s="1"/>
  <c r="BG355" i="8"/>
  <c r="G370" i="13" s="1"/>
  <c r="BG31" i="8"/>
  <c r="BG17"/>
  <c r="BM68"/>
  <c r="BH114"/>
  <c r="BG170"/>
  <c r="G185" i="13" s="1"/>
  <c r="BL254" i="8"/>
  <c r="N269" i="13" s="1"/>
  <c r="AW11" i="8"/>
  <c r="BH11"/>
  <c r="BI11"/>
  <c r="BJ11" s="1"/>
  <c r="BK11" s="1"/>
  <c r="BL11"/>
  <c r="AW224"/>
  <c r="BI224"/>
  <c r="BJ224" s="1"/>
  <c r="BK224" s="1"/>
  <c r="BH224"/>
  <c r="BL224"/>
  <c r="BM224"/>
  <c r="BG224"/>
  <c r="BI352"/>
  <c r="BJ352" s="1"/>
  <c r="BK352" s="1"/>
  <c r="BM352"/>
  <c r="BH352"/>
  <c r="AW352"/>
  <c r="BL352"/>
  <c r="BG320"/>
  <c r="BL320"/>
  <c r="BI14"/>
  <c r="BJ14" s="1"/>
  <c r="BK14" s="1"/>
  <c r="BM14"/>
  <c r="BH14"/>
  <c r="BL83"/>
  <c r="BG83"/>
  <c r="BG30"/>
  <c r="G45" i="13" s="1"/>
  <c r="BG42" i="8"/>
  <c r="BG12"/>
  <c r="G27" i="13" s="1"/>
  <c r="BG18" i="8"/>
  <c r="BG51"/>
  <c r="BH57"/>
  <c r="BH69"/>
  <c r="BH75"/>
  <c r="H90" i="13" s="1"/>
  <c r="BG87" i="8"/>
  <c r="BH93"/>
  <c r="H108" i="13" s="1"/>
  <c r="BH105" i="8"/>
  <c r="H120" i="13" s="1"/>
  <c r="BH111" i="8"/>
  <c r="BH123"/>
  <c r="H138" i="13" s="1"/>
  <c r="BL129" i="8"/>
  <c r="N144" i="13" s="1"/>
  <c r="BL141" i="8"/>
  <c r="BM153"/>
  <c r="BM159"/>
  <c r="BH173"/>
  <c r="BM177"/>
  <c r="O192" i="13" s="1"/>
  <c r="BM191" i="8"/>
  <c r="BM205"/>
  <c r="BL213"/>
  <c r="BH227"/>
  <c r="H242" i="13" s="1"/>
  <c r="BG235" i="8"/>
  <c r="G250" i="13" s="1"/>
  <c r="BG249" i="8"/>
  <c r="G264" i="13" s="1"/>
  <c r="BL257" i="8"/>
  <c r="N272" i="13" s="1"/>
  <c r="BL273" i="8"/>
  <c r="BM281"/>
  <c r="BL297"/>
  <c r="N312" i="13" s="1"/>
  <c r="BM305" i="8"/>
  <c r="BM321"/>
  <c r="BG331"/>
  <c r="BL347"/>
  <c r="BM365"/>
  <c r="O380" i="13" s="1"/>
  <c r="BH375" i="8"/>
  <c r="BG43"/>
  <c r="BL9"/>
  <c r="BM48"/>
  <c r="O63" i="13" s="1"/>
  <c r="BM60" i="8"/>
  <c r="BL72"/>
  <c r="BL94"/>
  <c r="BM104"/>
  <c r="BG128"/>
  <c r="BH138"/>
  <c r="BH150"/>
  <c r="BL160"/>
  <c r="BL186"/>
  <c r="BL200"/>
  <c r="BL214"/>
  <c r="N229" i="13" s="1"/>
  <c r="BL228" i="8"/>
  <c r="N243" i="13" s="1"/>
  <c r="BL258" i="8"/>
  <c r="N273" i="13" s="1"/>
  <c r="BL274" i="8"/>
  <c r="BL290"/>
  <c r="BG326"/>
  <c r="G341" i="13" s="1"/>
  <c r="BL344" i="8"/>
  <c r="BL364"/>
  <c r="N379" i="13" s="1"/>
  <c r="BG97" i="8"/>
  <c r="BM289"/>
  <c r="AW67"/>
  <c r="BI67"/>
  <c r="BJ67" s="1"/>
  <c r="BK67" s="1"/>
  <c r="BM67"/>
  <c r="BH67"/>
  <c r="AW195"/>
  <c r="BI195"/>
  <c r="BJ195" s="1"/>
  <c r="BK195" s="1"/>
  <c r="BL195"/>
  <c r="BI323"/>
  <c r="BJ323" s="1"/>
  <c r="BK323" s="1"/>
  <c r="AW323"/>
  <c r="BG323"/>
  <c r="BL323"/>
  <c r="BH76"/>
  <c r="BI76"/>
  <c r="BJ76" s="1"/>
  <c r="BK76" s="1"/>
  <c r="BG76"/>
  <c r="BL76"/>
  <c r="AW76"/>
  <c r="AW204"/>
  <c r="AX204" s="1"/>
  <c r="BI204"/>
  <c r="BJ204" s="1"/>
  <c r="BK204" s="1"/>
  <c r="M219" i="13" s="1"/>
  <c r="BH204" i="8"/>
  <c r="H219" i="13" s="1"/>
  <c r="BG204" i="8"/>
  <c r="G219" i="13" s="1"/>
  <c r="BL204" i="8"/>
  <c r="N219" i="13" s="1"/>
  <c r="AW141" i="8"/>
  <c r="BI141"/>
  <c r="BJ141" s="1"/>
  <c r="BK141" s="1"/>
  <c r="BM141"/>
  <c r="BH30"/>
  <c r="H45" i="13" s="1"/>
  <c r="BH36" i="8"/>
  <c r="BH42"/>
  <c r="BH6"/>
  <c r="H21" i="13" s="1"/>
  <c r="BL12" i="8"/>
  <c r="BH18"/>
  <c r="BL24"/>
  <c r="N39" i="13" s="1"/>
  <c r="BL51" i="8"/>
  <c r="BL57"/>
  <c r="BL63"/>
  <c r="BM69"/>
  <c r="BL75"/>
  <c r="N90" i="13" s="1"/>
  <c r="BL81" i="8"/>
  <c r="BM87"/>
  <c r="BL93"/>
  <c r="N108" i="13" s="1"/>
  <c r="BM99" i="8"/>
  <c r="BM105"/>
  <c r="O120" i="13" s="1"/>
  <c r="BM111" i="8"/>
  <c r="BM117"/>
  <c r="BG125"/>
  <c r="G140" i="13" s="1"/>
  <c r="BM129" i="8"/>
  <c r="O144" i="13" s="1"/>
  <c r="BG137" i="8"/>
  <c r="BG143"/>
  <c r="G158" i="13" s="1"/>
  <c r="BG149" i="8"/>
  <c r="G164" i="13" s="1"/>
  <c r="BG155" i="8"/>
  <c r="G170" i="13" s="1"/>
  <c r="BH161" i="8"/>
  <c r="BG167"/>
  <c r="BG173"/>
  <c r="BH179"/>
  <c r="BL185"/>
  <c r="BG193"/>
  <c r="BM199"/>
  <c r="BG207"/>
  <c r="G222" i="13" s="1"/>
  <c r="BM213" i="8"/>
  <c r="BL221"/>
  <c r="BM227"/>
  <c r="O242" i="13" s="1"/>
  <c r="BH235" i="8"/>
  <c r="H250" i="13" s="1"/>
  <c r="BG243" i="8"/>
  <c r="BM249"/>
  <c r="O264" i="13" s="1"/>
  <c r="BM257" i="8"/>
  <c r="O272" i="13" s="1"/>
  <c r="BG267" i="8"/>
  <c r="BM273"/>
  <c r="BG283"/>
  <c r="G298" i="13" s="1"/>
  <c r="BH291" i="8"/>
  <c r="H306" i="13" s="1"/>
  <c r="BG299" i="8"/>
  <c r="BG307"/>
  <c r="BH315"/>
  <c r="H330" i="13" s="1"/>
  <c r="BH323" i="8"/>
  <c r="BH331"/>
  <c r="BM339"/>
  <c r="BG349"/>
  <c r="BG359"/>
  <c r="G374" i="13" s="1"/>
  <c r="BM367" i="8"/>
  <c r="O382" i="13" s="1"/>
  <c r="BG377" i="8"/>
  <c r="BM33"/>
  <c r="BL43"/>
  <c r="BG11"/>
  <c r="BM19"/>
  <c r="BM50"/>
  <c r="BG62"/>
  <c r="BG74"/>
  <c r="BG84"/>
  <c r="BG96"/>
  <c r="BL106"/>
  <c r="BG118"/>
  <c r="G133" i="13" s="1"/>
  <c r="BG152" i="8"/>
  <c r="BM162"/>
  <c r="BG174"/>
  <c r="G189" i="13" s="1"/>
  <c r="BM186" i="8"/>
  <c r="BM200"/>
  <c r="BM214"/>
  <c r="O229" i="13" s="1"/>
  <c r="BM228" i="8"/>
  <c r="O243" i="13" s="1"/>
  <c r="BL242" i="8"/>
  <c r="BM258"/>
  <c r="O273" i="13" s="1"/>
  <c r="BM274" i="8"/>
  <c r="BM290"/>
  <c r="BG308"/>
  <c r="BL326"/>
  <c r="N341" i="13" s="1"/>
  <c r="BG346" i="8"/>
  <c r="BG366"/>
  <c r="BI20"/>
  <c r="BJ20" s="1"/>
  <c r="BK20" s="1"/>
  <c r="AW233"/>
  <c r="AW178"/>
  <c r="AW86"/>
  <c r="BH314"/>
  <c r="H329" i="13" s="1"/>
  <c r="AW314" i="8"/>
  <c r="AX314" s="1"/>
  <c r="BM314"/>
  <c r="O329" i="13" s="1"/>
  <c r="BI314" i="8"/>
  <c r="BJ314" s="1"/>
  <c r="BK314" s="1"/>
  <c r="M329" i="13" s="1"/>
  <c r="BI378" i="8"/>
  <c r="BJ378" s="1"/>
  <c r="BK378" s="1"/>
  <c r="BH378"/>
  <c r="AW378"/>
  <c r="BM378"/>
  <c r="BL378"/>
  <c r="E14" i="10"/>
  <c r="BL53" i="8"/>
  <c r="BL314"/>
  <c r="N329" i="13" s="1"/>
  <c r="AW40" i="8"/>
  <c r="AW83"/>
  <c r="BJ275"/>
  <c r="BK275" s="1"/>
  <c r="M290" i="13" s="1"/>
  <c r="AW284" i="8"/>
  <c r="AX284" s="1"/>
  <c r="BI221"/>
  <c r="BJ221" s="1"/>
  <c r="BK221" s="1"/>
  <c r="BI285"/>
  <c r="BJ285" s="1"/>
  <c r="BK285" s="1"/>
  <c r="BM27"/>
  <c r="BI27"/>
  <c r="BJ27" s="1"/>
  <c r="BK27" s="1"/>
  <c r="AW27"/>
  <c r="BI70"/>
  <c r="BJ70" s="1"/>
  <c r="BK70" s="1"/>
  <c r="BM70"/>
  <c r="BL70"/>
  <c r="BI134"/>
  <c r="BJ134" s="1"/>
  <c r="BK134" s="1"/>
  <c r="BM134"/>
  <c r="BG134"/>
  <c r="AW134"/>
  <c r="BM198"/>
  <c r="O213" i="13" s="1"/>
  <c r="BI198" i="8"/>
  <c r="BJ198" s="1"/>
  <c r="BK198" s="1"/>
  <c r="M213" i="13" s="1"/>
  <c r="AW198" i="8"/>
  <c r="AX198" s="1"/>
  <c r="BH198"/>
  <c r="H213" i="13" s="1"/>
  <c r="BH262" i="8"/>
  <c r="AW262"/>
  <c r="BI262"/>
  <c r="BJ262" s="1"/>
  <c r="BK262" s="1"/>
  <c r="BG262"/>
  <c r="BH326"/>
  <c r="H341" i="13" s="1"/>
  <c r="BI326" i="8"/>
  <c r="BJ326" s="1"/>
  <c r="BK326" s="1"/>
  <c r="M341" i="13" s="1"/>
  <c r="AW326" i="8"/>
  <c r="AX326" s="1"/>
  <c r="BM326"/>
  <c r="O341" i="13" s="1"/>
  <c r="BJ263" i="8"/>
  <c r="BK263" s="1"/>
  <c r="M278" i="13" s="1"/>
  <c r="BJ30" i="8"/>
  <c r="BK30" s="1"/>
  <c r="M45" i="13" s="1"/>
  <c r="BI21" i="8"/>
  <c r="BJ21" s="1"/>
  <c r="BK21" s="1"/>
  <c r="AW22"/>
  <c r="BM22"/>
  <c r="BI171"/>
  <c r="BJ171" s="1"/>
  <c r="BK171" s="1"/>
  <c r="AW171"/>
  <c r="BL171"/>
  <c r="AW235"/>
  <c r="AX235" s="1"/>
  <c r="BI235"/>
  <c r="BJ235" s="1"/>
  <c r="BK235" s="1"/>
  <c r="M250" i="13" s="1"/>
  <c r="BL235" i="8"/>
  <c r="N250" i="13" s="1"/>
  <c r="BI363" i="8"/>
  <c r="BJ363" s="1"/>
  <c r="BK363" s="1"/>
  <c r="AW363"/>
  <c r="BG363"/>
  <c r="AW52"/>
  <c r="BH52"/>
  <c r="BM52"/>
  <c r="BI52"/>
  <c r="BJ52" s="1"/>
  <c r="BK52" s="1"/>
  <c r="BG52"/>
  <c r="BH116"/>
  <c r="H131" i="13" s="1"/>
  <c r="BI116" i="8"/>
  <c r="BJ116" s="1"/>
  <c r="BK116" s="1"/>
  <c r="M131" i="13" s="1"/>
  <c r="BM116" i="8"/>
  <c r="O131" i="13" s="1"/>
  <c r="AW116" i="8"/>
  <c r="AX116" s="1"/>
  <c r="AW180"/>
  <c r="BH180"/>
  <c r="BI180"/>
  <c r="BJ180" s="1"/>
  <c r="BK180" s="1"/>
  <c r="BM180"/>
  <c r="BL180"/>
  <c r="BH244"/>
  <c r="H259" i="13" s="1"/>
  <c r="BI244" i="8"/>
  <c r="BJ244" s="1"/>
  <c r="BK244" s="1"/>
  <c r="M259" i="13" s="1"/>
  <c r="BM244" i="8"/>
  <c r="O259" i="13" s="1"/>
  <c r="AW244" i="8"/>
  <c r="AX244" s="1"/>
  <c r="BH308"/>
  <c r="BI308"/>
  <c r="BJ308" s="1"/>
  <c r="BK308" s="1"/>
  <c r="BM308"/>
  <c r="AW308"/>
  <c r="BI372"/>
  <c r="BJ372" s="1"/>
  <c r="BK372" s="1"/>
  <c r="BM372"/>
  <c r="BH372"/>
  <c r="BL372"/>
  <c r="AW372"/>
  <c r="AW117"/>
  <c r="BI117"/>
  <c r="BJ117" s="1"/>
  <c r="BK117" s="1"/>
  <c r="BI181"/>
  <c r="BJ181" s="1"/>
  <c r="BK181" s="1"/>
  <c r="M196" i="13" s="1"/>
  <c r="AW181" i="8"/>
  <c r="AX181" s="1"/>
  <c r="AW245"/>
  <c r="AX245" s="1"/>
  <c r="BI245"/>
  <c r="BJ245" s="1"/>
  <c r="BK245" s="1"/>
  <c r="M260" i="13" s="1"/>
  <c r="BG245" i="8"/>
  <c r="G260" i="13" s="1"/>
  <c r="AW309" i="8"/>
  <c r="BH309"/>
  <c r="BI309"/>
  <c r="BJ309" s="1"/>
  <c r="BK309" s="1"/>
  <c r="BG309"/>
  <c r="AW373"/>
  <c r="BH373"/>
  <c r="H388" i="13" s="1"/>
  <c r="BI373" i="8"/>
  <c r="BJ373" s="1"/>
  <c r="BK373" s="1"/>
  <c r="M388" i="13" s="1"/>
  <c r="BG373" i="8"/>
  <c r="G388" i="13" s="1"/>
  <c r="AW48" i="8"/>
  <c r="AX48" s="1"/>
  <c r="BH48"/>
  <c r="H63" i="13" s="1"/>
  <c r="BL48" i="8"/>
  <c r="N63" i="13" s="1"/>
  <c r="AW112" i="8"/>
  <c r="BH112"/>
  <c r="BL112"/>
  <c r="BM112"/>
  <c r="BH176"/>
  <c r="AW176"/>
  <c r="BL176"/>
  <c r="BH240"/>
  <c r="BL240"/>
  <c r="AW240"/>
  <c r="BI240"/>
  <c r="BJ240" s="1"/>
  <c r="BK240" s="1"/>
  <c r="BG240"/>
  <c r="BH304"/>
  <c r="H319" i="13" s="1"/>
  <c r="BG304" i="8"/>
  <c r="G319" i="13" s="1"/>
  <c r="BL304" i="8"/>
  <c r="N319" i="13" s="1"/>
  <c r="AW304" i="8"/>
  <c r="AX304" s="1"/>
  <c r="BM368"/>
  <c r="BI368"/>
  <c r="BJ368" s="1"/>
  <c r="BK368" s="1"/>
  <c r="BH368"/>
  <c r="AW368"/>
  <c r="BL368"/>
  <c r="BI28"/>
  <c r="BJ28" s="1"/>
  <c r="BK28" s="1"/>
  <c r="BM28"/>
  <c r="BM51"/>
  <c r="BL147"/>
  <c r="BM106"/>
  <c r="BG362"/>
  <c r="AW70"/>
  <c r="AW107"/>
  <c r="AX107" s="1"/>
  <c r="BI107"/>
  <c r="BJ107" s="1"/>
  <c r="BK107" s="1"/>
  <c r="M122" i="13" s="1"/>
  <c r="BL107" i="8"/>
  <c r="N122" i="13" s="1"/>
  <c r="BI299" i="8"/>
  <c r="BJ299" s="1"/>
  <c r="BK299" s="1"/>
  <c r="AW299"/>
  <c r="BL299"/>
  <c r="BH12"/>
  <c r="H27" i="13" s="1"/>
  <c r="BL244" i="8"/>
  <c r="N259" i="13" s="1"/>
  <c r="BG378" i="8"/>
  <c r="BM17"/>
  <c r="BI17"/>
  <c r="BJ17" s="1"/>
  <c r="BK17" s="1"/>
  <c r="AW17"/>
  <c r="AW102"/>
  <c r="BM102"/>
  <c r="BH102"/>
  <c r="BI166"/>
  <c r="BJ166" s="1"/>
  <c r="BK166" s="1"/>
  <c r="BM166"/>
  <c r="AW166"/>
  <c r="BL166"/>
  <c r="BI230"/>
  <c r="BJ230" s="1"/>
  <c r="BK230" s="1"/>
  <c r="M245" i="13" s="1"/>
  <c r="AW230" i="8"/>
  <c r="AX230" s="1"/>
  <c r="BM230"/>
  <c r="O245" i="13" s="1"/>
  <c r="BG230" i="8"/>
  <c r="G245" i="13" s="1"/>
  <c r="AW294" i="8"/>
  <c r="AX294" s="1"/>
  <c r="BH294"/>
  <c r="H309" i="13" s="1"/>
  <c r="BI294" i="8"/>
  <c r="BJ294" s="1"/>
  <c r="BK294" s="1"/>
  <c r="M309" i="13" s="1"/>
  <c r="BL294" i="8"/>
  <c r="N309" i="13" s="1"/>
  <c r="BH358" i="8"/>
  <c r="BI358"/>
  <c r="BJ358" s="1"/>
  <c r="BK358" s="1"/>
  <c r="AW358"/>
  <c r="AW97"/>
  <c r="BI97"/>
  <c r="BJ97" s="1"/>
  <c r="BK97" s="1"/>
  <c r="AW161"/>
  <c r="BI161"/>
  <c r="BJ161" s="1"/>
  <c r="BK161" s="1"/>
  <c r="AW225"/>
  <c r="BI225"/>
  <c r="BJ225" s="1"/>
  <c r="BK225" s="1"/>
  <c r="BH225"/>
  <c r="BH289"/>
  <c r="AW289"/>
  <c r="BG289"/>
  <c r="BI289"/>
  <c r="BJ289" s="1"/>
  <c r="BK289" s="1"/>
  <c r="AW353"/>
  <c r="AX353" s="1"/>
  <c r="BH353"/>
  <c r="H368" i="13" s="1"/>
  <c r="BG353" i="8"/>
  <c r="G368" i="13" s="1"/>
  <c r="BI353" i="8"/>
  <c r="BJ353" s="1"/>
  <c r="BK353" s="1"/>
  <c r="M368" i="13" s="1"/>
  <c r="AW21" i="8"/>
  <c r="BG21"/>
  <c r="G36" i="13" s="1"/>
  <c r="AW59" i="8"/>
  <c r="BM59"/>
  <c r="BI59"/>
  <c r="BJ59" s="1"/>
  <c r="BK59" s="1"/>
  <c r="AW123"/>
  <c r="AX123" s="1"/>
  <c r="BI123"/>
  <c r="BJ123" s="1"/>
  <c r="BK123" s="1"/>
  <c r="M138" i="13" s="1"/>
  <c r="BL123" i="8"/>
  <c r="N138" i="13" s="1"/>
  <c r="AW187" i="8"/>
  <c r="BI187"/>
  <c r="BJ187" s="1"/>
  <c r="BK187" s="1"/>
  <c r="BL187"/>
  <c r="BI251"/>
  <c r="BJ251" s="1"/>
  <c r="BK251" s="1"/>
  <c r="BM251"/>
  <c r="AW315"/>
  <c r="AX315" s="1"/>
  <c r="BI315"/>
  <c r="BJ315" s="1"/>
  <c r="BK315" s="1"/>
  <c r="M330" i="13" s="1"/>
  <c r="BM315" i="8"/>
  <c r="O330" i="13" s="1"/>
  <c r="BI68" i="8"/>
  <c r="BJ68" s="1"/>
  <c r="BK68" s="1"/>
  <c r="AW68"/>
  <c r="BH68"/>
  <c r="BG68"/>
  <c r="BH132"/>
  <c r="AW132"/>
  <c r="BI132"/>
  <c r="BJ132" s="1"/>
  <c r="BK132" s="1"/>
  <c r="AW53"/>
  <c r="AW46"/>
  <c r="BI46"/>
  <c r="BJ46" s="1"/>
  <c r="BK46" s="1"/>
  <c r="BL46"/>
  <c r="AW110"/>
  <c r="BI110"/>
  <c r="BJ110" s="1"/>
  <c r="BK110" s="1"/>
  <c r="BG110"/>
  <c r="AW174"/>
  <c r="AX174" s="1"/>
  <c r="BM174"/>
  <c r="O189" i="13" s="1"/>
  <c r="BI174" i="8"/>
  <c r="BJ174" s="1"/>
  <c r="BK174" s="1"/>
  <c r="M189" i="13" s="1"/>
  <c r="AW238" i="8"/>
  <c r="AX238" s="1"/>
  <c r="BI238"/>
  <c r="BJ238" s="1"/>
  <c r="BK238" s="1"/>
  <c r="M253" i="13" s="1"/>
  <c r="BH238" i="8"/>
  <c r="H253" i="13" s="1"/>
  <c r="BH302" i="8"/>
  <c r="AW302"/>
  <c r="BH366"/>
  <c r="BI366"/>
  <c r="BJ366" s="1"/>
  <c r="BK366" s="1"/>
  <c r="BL366"/>
  <c r="BL211"/>
  <c r="N226" i="13" s="1"/>
  <c r="BL172" i="8"/>
  <c r="BG276"/>
  <c r="BJ37"/>
  <c r="BK37" s="1"/>
  <c r="BG273"/>
  <c r="AW273"/>
  <c r="AW337"/>
  <c r="AX337" s="1"/>
  <c r="BH337"/>
  <c r="H352" i="13" s="1"/>
  <c r="BI5" i="8"/>
  <c r="BJ5" s="1"/>
  <c r="BK5" s="1"/>
  <c r="AW5"/>
  <c r="BG5"/>
  <c r="AW90"/>
  <c r="AX90" s="1"/>
  <c r="BG90"/>
  <c r="G105" i="13" s="1"/>
  <c r="BG154" i="8"/>
  <c r="BI154"/>
  <c r="BJ154" s="1"/>
  <c r="BK154" s="1"/>
  <c r="BG218"/>
  <c r="BH282"/>
  <c r="H297" i="13" s="1"/>
  <c r="AW282" i="8"/>
  <c r="AX282" s="1"/>
  <c r="BL282"/>
  <c r="N297" i="13" s="1"/>
  <c r="BI282" i="8"/>
  <c r="BJ282" s="1"/>
  <c r="BK282" s="1"/>
  <c r="M297" i="13" s="1"/>
  <c r="BH346" i="8"/>
  <c r="AW346"/>
  <c r="BI346"/>
  <c r="BJ346" s="1"/>
  <c r="BK346" s="1"/>
  <c r="BM346"/>
  <c r="BI90"/>
  <c r="BJ90" s="1"/>
  <c r="BK90" s="1"/>
  <c r="M105" i="13" s="1"/>
  <c r="AW14" i="8"/>
  <c r="BI355"/>
  <c r="BJ355" s="1"/>
  <c r="BK355" s="1"/>
  <c r="M370" i="13" s="1"/>
  <c r="BI172" i="8"/>
  <c r="BJ172" s="1"/>
  <c r="BK172" s="1"/>
  <c r="AW364"/>
  <c r="AX364" s="1"/>
  <c r="AW173"/>
  <c r="BI365"/>
  <c r="BJ365" s="1"/>
  <c r="BK365" s="1"/>
  <c r="M380" i="13" s="1"/>
  <c r="BI133" i="8"/>
  <c r="BJ133" s="1"/>
  <c r="BK133" s="1"/>
  <c r="AW168"/>
  <c r="AW232"/>
  <c r="BJ239"/>
  <c r="BK239" s="1"/>
  <c r="AW211"/>
  <c r="AX211" s="1"/>
  <c r="BI51"/>
  <c r="BJ51" s="1"/>
  <c r="BK51" s="1"/>
  <c r="BI343"/>
  <c r="BJ343" s="1"/>
  <c r="BK343" s="1"/>
  <c r="BL343"/>
  <c r="AW343"/>
  <c r="AW157"/>
  <c r="BI157"/>
  <c r="BJ157" s="1"/>
  <c r="BK157" s="1"/>
  <c r="BH216"/>
  <c r="H231" i="13" s="1"/>
  <c r="BM364" i="8"/>
  <c r="O379" i="13" s="1"/>
  <c r="BH364" i="8"/>
  <c r="H379" i="13" s="1"/>
  <c r="AW207" i="8"/>
  <c r="AX207" s="1"/>
  <c r="BI207"/>
  <c r="BJ207" s="1"/>
  <c r="BK207" s="1"/>
  <c r="M222" i="13" s="1"/>
  <c r="BH290" i="8"/>
  <c r="BL13"/>
  <c r="BH168"/>
  <c r="BI168"/>
  <c r="BJ168" s="1"/>
  <c r="BK168" s="1"/>
  <c r="BH318"/>
  <c r="H333" i="13" s="1"/>
  <c r="AW62" i="8"/>
  <c r="BH62"/>
  <c r="BI106"/>
  <c r="BJ106" s="1"/>
  <c r="BK106" s="1"/>
  <c r="BH196"/>
  <c r="H211" i="13" s="1"/>
  <c r="AW196" i="8"/>
  <c r="AX196" s="1"/>
  <c r="BI196"/>
  <c r="BJ196" s="1"/>
  <c r="BK196" s="1"/>
  <c r="M211" i="13" s="1"/>
  <c r="BH260" i="8"/>
  <c r="AW260"/>
  <c r="BM260"/>
  <c r="BM324"/>
  <c r="O339" i="13" s="1"/>
  <c r="BH324" i="8"/>
  <c r="H339" i="13" s="1"/>
  <c r="BI324" i="8"/>
  <c r="BJ324" s="1"/>
  <c r="BK324" s="1"/>
  <c r="M339" i="13" s="1"/>
  <c r="BI26" i="8"/>
  <c r="BJ26" s="1"/>
  <c r="BK26" s="1"/>
  <c r="AW26"/>
  <c r="BI69"/>
  <c r="BJ69" s="1"/>
  <c r="BK69" s="1"/>
  <c r="AW69"/>
  <c r="BG261"/>
  <c r="BH325"/>
  <c r="AW325"/>
  <c r="BI81"/>
  <c r="BJ81" s="1"/>
  <c r="BK81" s="1"/>
  <c r="BH64"/>
  <c r="AW128"/>
  <c r="BI128"/>
  <c r="BJ128" s="1"/>
  <c r="BK128" s="1"/>
  <c r="BH128"/>
  <c r="BI192"/>
  <c r="BJ192" s="1"/>
  <c r="BK192" s="1"/>
  <c r="BH192"/>
  <c r="AW192"/>
  <c r="BI256"/>
  <c r="BJ256" s="1"/>
  <c r="BK256" s="1"/>
  <c r="BH256"/>
  <c r="AW256"/>
  <c r="BG256"/>
  <c r="BM320"/>
  <c r="BI320"/>
  <c r="BJ320" s="1"/>
  <c r="BK320" s="1"/>
  <c r="BH320"/>
  <c r="AW63"/>
  <c r="BI63"/>
  <c r="BJ63" s="1"/>
  <c r="BK63" s="1"/>
  <c r="BH246"/>
  <c r="H261" i="13" s="1"/>
  <c r="BH88" i="8"/>
  <c r="BI367"/>
  <c r="BJ367" s="1"/>
  <c r="BK367" s="1"/>
  <c r="M382" i="13" s="1"/>
  <c r="AW367" i="8"/>
  <c r="AX367" s="1"/>
  <c r="BG367"/>
  <c r="G382" i="13" s="1"/>
  <c r="AW18" i="8"/>
  <c r="BI18"/>
  <c r="BJ18" s="1"/>
  <c r="BK18" s="1"/>
  <c r="BI55"/>
  <c r="BJ55" s="1"/>
  <c r="BK55" s="1"/>
  <c r="M70" i="13" s="1"/>
  <c r="AW55" i="8"/>
  <c r="AX55" s="1"/>
  <c r="BH188"/>
  <c r="H203" i="13" s="1"/>
  <c r="AW287" i="8"/>
  <c r="AX287" s="1"/>
  <c r="BI287"/>
  <c r="BJ287" s="1"/>
  <c r="BK287" s="1"/>
  <c r="M302" i="13" s="1"/>
  <c r="BH370" i="8"/>
  <c r="BJ71"/>
  <c r="BK71" s="1"/>
  <c r="BI260"/>
  <c r="BJ260" s="1"/>
  <c r="BK260" s="1"/>
  <c r="AW13"/>
  <c r="AW261"/>
  <c r="BJ41"/>
  <c r="BK41" s="1"/>
  <c r="AW324"/>
  <c r="AX324" s="1"/>
  <c r="AW320"/>
  <c r="BH365"/>
  <c r="H380" i="13" s="1"/>
  <c r="BG172" i="8"/>
  <c r="BH172"/>
  <c r="BM276"/>
  <c r="BH222"/>
  <c r="AW222"/>
  <c r="BH232"/>
  <c r="BI197"/>
  <c r="BJ197" s="1"/>
  <c r="BK197" s="1"/>
  <c r="M212" i="13" s="1"/>
  <c r="AW106" i="8"/>
  <c r="BM63"/>
  <c r="BL179"/>
  <c r="BL207"/>
  <c r="N222" i="13" s="1"/>
  <c r="BL261" i="8"/>
  <c r="BL325"/>
  <c r="BL365"/>
  <c r="N380" i="13" s="1"/>
  <c r="BH13" i="8"/>
  <c r="BL128"/>
  <c r="BL154"/>
  <c r="BL196"/>
  <c r="N211" i="13" s="1"/>
  <c r="BM216" i="8"/>
  <c r="O231" i="13" s="1"/>
  <c r="BL222" i="8"/>
  <c r="BM232"/>
  <c r="BL324"/>
  <c r="N339" i="13" s="1"/>
  <c r="BI218" i="8"/>
  <c r="BJ218" s="1"/>
  <c r="BK218" s="1"/>
  <c r="BI276"/>
  <c r="BJ276" s="1"/>
  <c r="BK276" s="1"/>
  <c r="BI209"/>
  <c r="BJ209" s="1"/>
  <c r="BK209" s="1"/>
  <c r="BI261"/>
  <c r="BJ261" s="1"/>
  <c r="BK261" s="1"/>
  <c r="BI325"/>
  <c r="BJ325" s="1"/>
  <c r="BK325" s="1"/>
  <c r="AW145"/>
  <c r="AW170"/>
  <c r="AX170" s="1"/>
  <c r="AW234"/>
  <c r="AX234" s="1"/>
  <c r="AW298"/>
  <c r="AX298" s="1"/>
  <c r="BH298"/>
  <c r="H313" i="13" s="1"/>
  <c r="AW362" i="8"/>
  <c r="BH362"/>
  <c r="AW51"/>
  <c r="BI115"/>
  <c r="BJ115" s="1"/>
  <c r="BK115" s="1"/>
  <c r="BI243"/>
  <c r="BJ243" s="1"/>
  <c r="BK243" s="1"/>
  <c r="BI307"/>
  <c r="BJ307" s="1"/>
  <c r="BK307" s="1"/>
  <c r="AW188"/>
  <c r="AX188" s="1"/>
  <c r="BI252"/>
  <c r="BJ252" s="1"/>
  <c r="BK252" s="1"/>
  <c r="M267" i="13" s="1"/>
  <c r="AW316" i="8"/>
  <c r="BI253"/>
  <c r="BJ253" s="1"/>
  <c r="BK253" s="1"/>
  <c r="M268" i="13" s="1"/>
  <c r="AW317" i="8"/>
  <c r="AX317" s="1"/>
  <c r="BI222"/>
  <c r="BJ222" s="1"/>
  <c r="BK222" s="1"/>
  <c r="AW312"/>
  <c r="AW376"/>
  <c r="BJ319"/>
  <c r="BK319" s="1"/>
  <c r="M334" i="13" s="1"/>
  <c r="BH317" i="8"/>
  <c r="H332" i="13" s="1"/>
  <c r="BH252" i="8"/>
  <c r="H267" i="13" s="1"/>
  <c r="AW223" i="8"/>
  <c r="AX223" s="1"/>
  <c r="BI223"/>
  <c r="BJ223" s="1"/>
  <c r="BK223" s="1"/>
  <c r="M238" i="13" s="1"/>
  <c r="BH7" i="8"/>
  <c r="BH23"/>
  <c r="BH254"/>
  <c r="H269" i="13" s="1"/>
  <c r="BH104" i="8"/>
  <c r="BH334"/>
  <c r="H349" i="13" s="1"/>
  <c r="BI156" i="8"/>
  <c r="BJ156" s="1"/>
  <c r="BK156" s="1"/>
  <c r="BI362"/>
  <c r="BJ362" s="1"/>
  <c r="BK362" s="1"/>
  <c r="BI331"/>
  <c r="BJ331" s="1"/>
  <c r="BK331" s="1"/>
  <c r="AW126"/>
  <c r="BI23"/>
  <c r="BJ23" s="1"/>
  <c r="BK23" s="1"/>
  <c r="BL98"/>
  <c r="BL298"/>
  <c r="N313" i="13" s="1"/>
  <c r="AW185" i="8"/>
  <c r="BI194"/>
  <c r="BJ194" s="1"/>
  <c r="BK194" s="1"/>
  <c r="M209" i="13" s="1"/>
  <c r="AW139" i="8"/>
  <c r="BI139"/>
  <c r="BJ139" s="1"/>
  <c r="BK139" s="1"/>
  <c r="BH41"/>
  <c r="BH84"/>
  <c r="AW148"/>
  <c r="BH276"/>
  <c r="BH340"/>
  <c r="H355" i="13" s="1"/>
  <c r="BI42" i="8"/>
  <c r="BJ42" s="1"/>
  <c r="BK42" s="1"/>
  <c r="AW277"/>
  <c r="AX277" s="1"/>
  <c r="BI118"/>
  <c r="BJ118" s="1"/>
  <c r="BK118" s="1"/>
  <c r="M133" i="13" s="1"/>
  <c r="AW246" i="8"/>
  <c r="AX246" s="1"/>
  <c r="AW80"/>
  <c r="AX80" s="1"/>
  <c r="AW272"/>
  <c r="BI170"/>
  <c r="BJ170" s="1"/>
  <c r="BK170" s="1"/>
  <c r="M185" i="13" s="1"/>
  <c r="BI254" i="8"/>
  <c r="BJ254" s="1"/>
  <c r="BK254" s="1"/>
  <c r="M269" i="13" s="1"/>
  <c r="BI298" i="8"/>
  <c r="BJ298" s="1"/>
  <c r="BK298" s="1"/>
  <c r="M313" i="13" s="1"/>
  <c r="AW143" i="8"/>
  <c r="AX143" s="1"/>
  <c r="AW271"/>
  <c r="AX271" s="1"/>
  <c r="BI271"/>
  <c r="BJ271" s="1"/>
  <c r="BK271" s="1"/>
  <c r="M286" i="13" s="1"/>
  <c r="AW36" i="8"/>
  <c r="BI36"/>
  <c r="BJ36" s="1"/>
  <c r="BK36" s="1"/>
  <c r="BH313"/>
  <c r="BH156"/>
  <c r="BH236"/>
  <c r="H251" i="13" s="1"/>
  <c r="BM340" i="8"/>
  <c r="O355" i="13" s="1"/>
  <c r="BI340" i="8"/>
  <c r="BJ340" s="1"/>
  <c r="BK340" s="1"/>
  <c r="M355" i="13" s="1"/>
  <c r="AW41" i="8"/>
  <c r="AW84"/>
  <c r="AW236"/>
  <c r="AX236" s="1"/>
  <c r="AW4"/>
  <c r="AW20"/>
  <c r="AW57"/>
  <c r="BI89"/>
  <c r="BJ89" s="1"/>
  <c r="BK89" s="1"/>
  <c r="M104" i="13" s="1"/>
  <c r="BI121" i="8"/>
  <c r="BJ121" s="1"/>
  <c r="BK121" s="1"/>
  <c r="M136" i="13" s="1"/>
  <c r="BI158" i="8"/>
  <c r="BJ158" s="1"/>
  <c r="BK158" s="1"/>
  <c r="M173" i="13" s="1"/>
  <c r="BI364" i="8"/>
  <c r="BJ364" s="1"/>
  <c r="BK364" s="1"/>
  <c r="M379" i="13" s="1"/>
  <c r="BI317" i="8"/>
  <c r="BJ317" s="1"/>
  <c r="BK317" s="1"/>
  <c r="M332" i="13" s="1"/>
  <c r="BI349" i="8"/>
  <c r="BJ349" s="1"/>
  <c r="BK349" s="1"/>
  <c r="AW66"/>
  <c r="AW227"/>
  <c r="AX227" s="1"/>
  <c r="AW371"/>
  <c r="AW215"/>
  <c r="AX215" s="1"/>
  <c r="AW340"/>
  <c r="AX340" s="1"/>
  <c r="AW322"/>
  <c r="AX322" s="1"/>
  <c r="BH148"/>
  <c r="BH212"/>
  <c r="BI246"/>
  <c r="BJ246" s="1"/>
  <c r="BK246" s="1"/>
  <c r="M261" i="13" s="1"/>
  <c r="BI290" i="8"/>
  <c r="BJ290" s="1"/>
  <c r="BK290" s="1"/>
  <c r="BI183"/>
  <c r="BJ183" s="1"/>
  <c r="BK183" s="1"/>
  <c r="BI255"/>
  <c r="BJ255" s="1"/>
  <c r="BK255" s="1"/>
  <c r="M270" i="13" s="1"/>
  <c r="BI303" i="8"/>
  <c r="BJ303" s="1"/>
  <c r="BK303" s="1"/>
  <c r="AW327"/>
  <c r="AW108"/>
  <c r="AW175"/>
  <c r="AX175" s="1"/>
  <c r="AW263"/>
  <c r="AX263" s="1"/>
  <c r="BI35"/>
  <c r="BJ35" s="1"/>
  <c r="BK35" s="1"/>
  <c r="AW359"/>
  <c r="AX359" s="1"/>
  <c r="BJ127"/>
  <c r="BK127" s="1"/>
  <c r="BI124"/>
  <c r="BJ124" s="1"/>
  <c r="BK124" s="1"/>
  <c r="BI188"/>
  <c r="BJ188" s="1"/>
  <c r="BK188" s="1"/>
  <c r="M203" i="13" s="1"/>
  <c r="BI316" i="8"/>
  <c r="BJ316" s="1"/>
  <c r="BK316" s="1"/>
  <c r="BI350"/>
  <c r="BJ350" s="1"/>
  <c r="BK350" s="1"/>
  <c r="AW147"/>
  <c r="AW334"/>
  <c r="AX334" s="1"/>
  <c r="BI83"/>
  <c r="BJ83" s="1"/>
  <c r="BK83" s="1"/>
  <c r="BI258"/>
  <c r="BJ258" s="1"/>
  <c r="BK258" s="1"/>
  <c r="M273" i="13" s="1"/>
  <c r="BI159" i="8"/>
  <c r="BJ159" s="1"/>
  <c r="BK159" s="1"/>
  <c r="BI199"/>
  <c r="BJ199" s="1"/>
  <c r="BK199" s="1"/>
  <c r="BI295"/>
  <c r="BJ295" s="1"/>
  <c r="BK295" s="1"/>
  <c r="BI311"/>
  <c r="BJ311" s="1"/>
  <c r="BK311" s="1"/>
  <c r="AX50"/>
  <c r="AX71"/>
  <c r="AX142"/>
  <c r="AX7"/>
  <c r="AX19"/>
  <c r="AX60"/>
  <c r="AX64"/>
  <c r="AX254"/>
  <c r="AX303"/>
  <c r="AX213"/>
  <c r="D21" i="10"/>
  <c r="D20"/>
  <c r="D22"/>
  <c r="N27" i="13" l="1"/>
  <c r="O45"/>
  <c r="O60"/>
  <c r="H60"/>
  <c r="O21"/>
  <c r="G35"/>
  <c r="O27"/>
  <c r="H23"/>
  <c r="N60"/>
  <c r="N45"/>
  <c r="M36"/>
  <c r="N47"/>
  <c r="M60"/>
  <c r="H35"/>
  <c r="M35"/>
  <c r="G25"/>
  <c r="G60"/>
  <c r="O23"/>
  <c r="N23"/>
  <c r="G47"/>
  <c r="H36"/>
  <c r="H39"/>
  <c r="O25"/>
  <c r="N25"/>
  <c r="M21"/>
  <c r="N35"/>
  <c r="H47"/>
  <c r="O39"/>
  <c r="M23"/>
  <c r="O35"/>
  <c r="M174"/>
  <c r="M310"/>
  <c r="M98"/>
  <c r="M331"/>
  <c r="M51"/>
  <c r="M214"/>
  <c r="M50"/>
  <c r="M305"/>
  <c r="M57"/>
  <c r="H99"/>
  <c r="M38"/>
  <c r="M171"/>
  <c r="H38"/>
  <c r="M322"/>
  <c r="H377"/>
  <c r="M276"/>
  <c r="N194"/>
  <c r="H247"/>
  <c r="H187"/>
  <c r="M275"/>
  <c r="M33"/>
  <c r="G271"/>
  <c r="M143"/>
  <c r="H305"/>
  <c r="M148"/>
  <c r="M187"/>
  <c r="O361"/>
  <c r="G233"/>
  <c r="M52"/>
  <c r="N381"/>
  <c r="H317"/>
  <c r="M125"/>
  <c r="H147"/>
  <c r="M83"/>
  <c r="O266"/>
  <c r="M74"/>
  <c r="H304"/>
  <c r="M176"/>
  <c r="O117"/>
  <c r="O32"/>
  <c r="N314"/>
  <c r="O121"/>
  <c r="M43"/>
  <c r="M383"/>
  <c r="H127"/>
  <c r="M387"/>
  <c r="H323"/>
  <c r="H195"/>
  <c r="O67"/>
  <c r="O37"/>
  <c r="H277"/>
  <c r="M149"/>
  <c r="M236"/>
  <c r="H393"/>
  <c r="O215"/>
  <c r="G167"/>
  <c r="G99"/>
  <c r="O34"/>
  <c r="G392"/>
  <c r="O354"/>
  <c r="G322"/>
  <c r="O288"/>
  <c r="G258"/>
  <c r="O228"/>
  <c r="N200"/>
  <c r="H176"/>
  <c r="G152"/>
  <c r="O126"/>
  <c r="O102"/>
  <c r="N78"/>
  <c r="H33"/>
  <c r="H51"/>
  <c r="G91"/>
  <c r="G338"/>
  <c r="M210"/>
  <c r="M82"/>
  <c r="N289"/>
  <c r="N215"/>
  <c r="H153"/>
  <c r="N87"/>
  <c r="G58"/>
  <c r="G346"/>
  <c r="O296"/>
  <c r="O206"/>
  <c r="O168"/>
  <c r="H126"/>
  <c r="G33"/>
  <c r="G98"/>
  <c r="M29"/>
  <c r="G239"/>
  <c r="M239"/>
  <c r="H26"/>
  <c r="H129"/>
  <c r="H294"/>
  <c r="O148"/>
  <c r="G55"/>
  <c r="N378"/>
  <c r="H216"/>
  <c r="O389"/>
  <c r="G195"/>
  <c r="O125"/>
  <c r="N83"/>
  <c r="O44"/>
  <c r="G326"/>
  <c r="H76"/>
  <c r="O188"/>
  <c r="H322"/>
  <c r="G348"/>
  <c r="H284"/>
  <c r="H220"/>
  <c r="M92"/>
  <c r="G274"/>
  <c r="N146"/>
  <c r="H257"/>
  <c r="O372"/>
  <c r="H280"/>
  <c r="G200"/>
  <c r="N132"/>
  <c r="N193"/>
  <c r="M44"/>
  <c r="O326"/>
  <c r="G248"/>
  <c r="G174"/>
  <c r="O280"/>
  <c r="H142"/>
  <c r="O72"/>
  <c r="G160"/>
  <c r="O200"/>
  <c r="H326"/>
  <c r="N364"/>
  <c r="G75"/>
  <c r="O123"/>
  <c r="N235"/>
  <c r="G389"/>
  <c r="N41"/>
  <c r="G62"/>
  <c r="N84"/>
  <c r="H134"/>
  <c r="H214"/>
  <c r="N22"/>
  <c r="G121"/>
  <c r="H169"/>
  <c r="G383"/>
  <c r="N107"/>
  <c r="O141"/>
  <c r="O169"/>
  <c r="G247"/>
  <c r="N277"/>
  <c r="G385"/>
  <c r="G252"/>
  <c r="O318"/>
  <c r="N346"/>
  <c r="O392"/>
  <c r="O24"/>
  <c r="N103"/>
  <c r="N129"/>
  <c r="N171"/>
  <c r="O207"/>
  <c r="O86"/>
  <c r="N150"/>
  <c r="N258"/>
  <c r="N326"/>
  <c r="O364"/>
  <c r="O38"/>
  <c r="G81"/>
  <c r="O205"/>
  <c r="H354"/>
  <c r="N52"/>
  <c r="N81"/>
  <c r="H141"/>
  <c r="O227"/>
  <c r="H376"/>
  <c r="H34"/>
  <c r="H123"/>
  <c r="H167"/>
  <c r="H359"/>
  <c r="O351"/>
  <c r="H279"/>
  <c r="G151"/>
  <c r="N44"/>
  <c r="G115"/>
  <c r="N271"/>
  <c r="N199"/>
  <c r="G153"/>
  <c r="O107"/>
  <c r="H32"/>
  <c r="G390"/>
  <c r="G320"/>
  <c r="N248"/>
  <c r="H186"/>
  <c r="G150"/>
  <c r="G126"/>
  <c r="O76"/>
  <c r="M287"/>
  <c r="H236"/>
  <c r="M55"/>
  <c r="H166"/>
  <c r="G130"/>
  <c r="G175"/>
  <c r="G199"/>
  <c r="N73"/>
  <c r="N310"/>
  <c r="G186"/>
  <c r="H61"/>
  <c r="G353"/>
  <c r="M161"/>
  <c r="O386"/>
  <c r="G254"/>
  <c r="H154"/>
  <c r="G64"/>
  <c r="O327"/>
  <c r="N343"/>
  <c r="O343"/>
  <c r="H215"/>
  <c r="H87"/>
  <c r="N372"/>
  <c r="G128"/>
  <c r="H371"/>
  <c r="N234"/>
  <c r="O217"/>
  <c r="N153"/>
  <c r="M89"/>
  <c r="H336"/>
  <c r="M208"/>
  <c r="H80"/>
  <c r="N389"/>
  <c r="O235"/>
  <c r="O159"/>
  <c r="H81"/>
  <c r="N20"/>
  <c r="H358"/>
  <c r="O324"/>
  <c r="H276"/>
  <c r="O202"/>
  <c r="H178"/>
  <c r="G148"/>
  <c r="O80"/>
  <c r="M126"/>
  <c r="H182"/>
  <c r="G79"/>
  <c r="M248"/>
  <c r="H331"/>
  <c r="N246"/>
  <c r="M206"/>
  <c r="H201"/>
  <c r="M384"/>
  <c r="N165"/>
  <c r="M165"/>
  <c r="H58"/>
  <c r="N265"/>
  <c r="G73"/>
  <c r="N320"/>
  <c r="G210"/>
  <c r="O258"/>
  <c r="G311"/>
  <c r="M77"/>
  <c r="O146"/>
  <c r="N115"/>
  <c r="H74"/>
  <c r="N48"/>
  <c r="N300"/>
  <c r="O54"/>
  <c r="G221"/>
  <c r="M311"/>
  <c r="M135"/>
  <c r="M360"/>
  <c r="G356"/>
  <c r="N266"/>
  <c r="N208"/>
  <c r="G147"/>
  <c r="M129"/>
  <c r="N111"/>
  <c r="M194"/>
  <c r="H282"/>
  <c r="G235"/>
  <c r="M328"/>
  <c r="M134"/>
  <c r="O145"/>
  <c r="O135"/>
  <c r="G207"/>
  <c r="M386"/>
  <c r="M223"/>
  <c r="H92"/>
  <c r="N233"/>
  <c r="M99"/>
  <c r="G134"/>
  <c r="G327"/>
  <c r="M160"/>
  <c r="H156"/>
  <c r="H274"/>
  <c r="O134"/>
  <c r="N348"/>
  <c r="M178"/>
  <c r="N123"/>
  <c r="M37"/>
  <c r="H98"/>
  <c r="G367"/>
  <c r="O176"/>
  <c r="M119"/>
  <c r="G166"/>
  <c r="M62"/>
  <c r="M390"/>
  <c r="M139"/>
  <c r="M318"/>
  <c r="M258"/>
  <c r="M224"/>
  <c r="O247"/>
  <c r="N169"/>
  <c r="N340"/>
  <c r="O78"/>
  <c r="G187"/>
  <c r="M56"/>
  <c r="M86"/>
  <c r="H103"/>
  <c r="H335"/>
  <c r="H207"/>
  <c r="M84"/>
  <c r="H275"/>
  <c r="M121"/>
  <c r="M183"/>
  <c r="N358"/>
  <c r="M254"/>
  <c r="M361"/>
  <c r="M169"/>
  <c r="G291"/>
  <c r="M381"/>
  <c r="G83"/>
  <c r="M266"/>
  <c r="O74"/>
  <c r="M304"/>
  <c r="H240"/>
  <c r="M373"/>
  <c r="O181"/>
  <c r="G393"/>
  <c r="N162"/>
  <c r="N383"/>
  <c r="O383"/>
  <c r="N255"/>
  <c r="H191"/>
  <c r="G324"/>
  <c r="N387"/>
  <c r="N195"/>
  <c r="H67"/>
  <c r="M378"/>
  <c r="N186"/>
  <c r="G277"/>
  <c r="N85"/>
  <c r="M42"/>
  <c r="N393"/>
  <c r="M393"/>
  <c r="G323"/>
  <c r="N257"/>
  <c r="O201"/>
  <c r="G89"/>
  <c r="G26"/>
  <c r="H346"/>
  <c r="G314"/>
  <c r="G282"/>
  <c r="H194"/>
  <c r="N96"/>
  <c r="N72"/>
  <c r="M91"/>
  <c r="N359"/>
  <c r="N201"/>
  <c r="G143"/>
  <c r="O75"/>
  <c r="H390"/>
  <c r="O336"/>
  <c r="N288"/>
  <c r="N156"/>
  <c r="H84"/>
  <c r="N98"/>
  <c r="N335"/>
  <c r="H367"/>
  <c r="O239"/>
  <c r="O83"/>
  <c r="G198"/>
  <c r="O142"/>
  <c r="N82"/>
  <c r="G43"/>
  <c r="O186"/>
  <c r="N54"/>
  <c r="M216"/>
  <c r="G371"/>
  <c r="G237"/>
  <c r="O171"/>
  <c r="O115"/>
  <c r="G61"/>
  <c r="H378"/>
  <c r="H318"/>
  <c r="G240"/>
  <c r="O178"/>
  <c r="G118"/>
  <c r="G37"/>
  <c r="M188"/>
  <c r="G220"/>
  <c r="G92"/>
  <c r="M49"/>
  <c r="N155"/>
  <c r="H155"/>
  <c r="H48"/>
  <c r="O240"/>
  <c r="O187"/>
  <c r="H114"/>
  <c r="G193"/>
  <c r="O111"/>
  <c r="O61"/>
  <c r="G156"/>
  <c r="H49"/>
  <c r="M289"/>
  <c r="M280"/>
  <c r="N204"/>
  <c r="G31"/>
  <c r="N43"/>
  <c r="G78"/>
  <c r="N392"/>
  <c r="O81"/>
  <c r="G145"/>
  <c r="O199"/>
  <c r="G305"/>
  <c r="N323"/>
  <c r="H66"/>
  <c r="H102"/>
  <c r="G194"/>
  <c r="O224"/>
  <c r="O310"/>
  <c r="G342"/>
  <c r="G65"/>
  <c r="N99"/>
  <c r="G127"/>
  <c r="N183"/>
  <c r="H121"/>
  <c r="H149"/>
  <c r="H177"/>
  <c r="G205"/>
  <c r="H224"/>
  <c r="N296"/>
  <c r="N328"/>
  <c r="O50"/>
  <c r="O71"/>
  <c r="G109"/>
  <c r="G135"/>
  <c r="G177"/>
  <c r="O223"/>
  <c r="O385"/>
  <c r="O33"/>
  <c r="N114"/>
  <c r="N198"/>
  <c r="H65"/>
  <c r="G107"/>
  <c r="N221"/>
  <c r="O376"/>
  <c r="O56"/>
  <c r="O99"/>
  <c r="N145"/>
  <c r="N177"/>
  <c r="H356"/>
  <c r="H392"/>
  <c r="H71"/>
  <c r="H135"/>
  <c r="H199"/>
  <c r="H311"/>
  <c r="O359"/>
  <c r="H389"/>
  <c r="H118"/>
  <c r="O279"/>
  <c r="O151"/>
  <c r="H151"/>
  <c r="H44"/>
  <c r="M115"/>
  <c r="O255"/>
  <c r="G141"/>
  <c r="G85"/>
  <c r="G24"/>
  <c r="G206"/>
  <c r="H174"/>
  <c r="G72"/>
  <c r="O287"/>
  <c r="N168"/>
  <c r="G236"/>
  <c r="O55"/>
  <c r="N166"/>
  <c r="N161"/>
  <c r="G22"/>
  <c r="O160"/>
  <c r="N353"/>
  <c r="H353"/>
  <c r="M152"/>
  <c r="N342"/>
  <c r="H130"/>
  <c r="M327"/>
  <c r="G215"/>
  <c r="M372"/>
  <c r="H372"/>
  <c r="M307"/>
  <c r="O307"/>
  <c r="O362"/>
  <c r="M128"/>
  <c r="O371"/>
  <c r="H30"/>
  <c r="M234"/>
  <c r="G217"/>
  <c r="M153"/>
  <c r="O221"/>
  <c r="N147"/>
  <c r="O52"/>
  <c r="O348"/>
  <c r="H172"/>
  <c r="G142"/>
  <c r="N74"/>
  <c r="H41"/>
  <c r="N182"/>
  <c r="N79"/>
  <c r="N59"/>
  <c r="O331"/>
  <c r="M246"/>
  <c r="H206"/>
  <c r="N384"/>
  <c r="G201"/>
  <c r="H384"/>
  <c r="M64"/>
  <c r="O165"/>
  <c r="G101"/>
  <c r="M73"/>
  <c r="M227"/>
  <c r="M204"/>
  <c r="M34"/>
  <c r="M228"/>
  <c r="O96"/>
  <c r="M282"/>
  <c r="M72"/>
  <c r="N311"/>
  <c r="M389"/>
  <c r="M117"/>
  <c r="O128"/>
  <c r="M247"/>
  <c r="M162"/>
  <c r="M141"/>
  <c r="O98"/>
  <c r="O193"/>
  <c r="O167"/>
  <c r="H266"/>
  <c r="H157"/>
  <c r="M22"/>
  <c r="N176"/>
  <c r="N324"/>
  <c r="N67"/>
  <c r="H125"/>
  <c r="M167"/>
  <c r="M157"/>
  <c r="M200"/>
  <c r="G172"/>
  <c r="N252"/>
  <c r="G376"/>
  <c r="M150"/>
  <c r="M71"/>
  <c r="M127"/>
  <c r="G116"/>
  <c r="M28"/>
  <c r="M53"/>
  <c r="N92"/>
  <c r="N89"/>
  <c r="O277"/>
  <c r="M102"/>
  <c r="H62"/>
  <c r="O346"/>
  <c r="O79"/>
  <c r="H193"/>
  <c r="M317"/>
  <c r="N247"/>
  <c r="M221"/>
  <c r="M109"/>
  <c r="M351"/>
  <c r="H42"/>
  <c r="H22"/>
  <c r="M326"/>
  <c r="M365"/>
  <c r="M142"/>
  <c r="H227"/>
  <c r="M364"/>
  <c r="H328"/>
  <c r="H291"/>
  <c r="M154"/>
  <c r="M346"/>
  <c r="H119"/>
  <c r="M237"/>
  <c r="M130"/>
  <c r="M291"/>
  <c r="N237"/>
  <c r="N143"/>
  <c r="N276"/>
  <c r="H237"/>
  <c r="H385"/>
  <c r="M335"/>
  <c r="H271"/>
  <c r="M207"/>
  <c r="H79"/>
  <c r="H340"/>
  <c r="H77"/>
  <c r="H183"/>
  <c r="M172"/>
  <c r="M358"/>
  <c r="G169"/>
  <c r="N187"/>
  <c r="H381"/>
  <c r="N61"/>
  <c r="M147"/>
  <c r="H83"/>
  <c r="N202"/>
  <c r="G304"/>
  <c r="M240"/>
  <c r="M112"/>
  <c r="H373"/>
  <c r="M181"/>
  <c r="M314"/>
  <c r="O66"/>
  <c r="G255"/>
  <c r="H255"/>
  <c r="O127"/>
  <c r="M324"/>
  <c r="M132"/>
  <c r="H387"/>
  <c r="O323"/>
  <c r="O195"/>
  <c r="G67"/>
  <c r="M277"/>
  <c r="G149"/>
  <c r="O85"/>
  <c r="O42"/>
  <c r="M354"/>
  <c r="O393"/>
  <c r="G381"/>
  <c r="O305"/>
  <c r="N121"/>
  <c r="G77"/>
  <c r="N58"/>
  <c r="H338"/>
  <c r="O214"/>
  <c r="G188"/>
  <c r="O114"/>
  <c r="N66"/>
  <c r="O156"/>
  <c r="H91"/>
  <c r="M338"/>
  <c r="H82"/>
  <c r="O304"/>
  <c r="N175"/>
  <c r="O119"/>
  <c r="O320"/>
  <c r="N228"/>
  <c r="H188"/>
  <c r="H72"/>
  <c r="G57"/>
  <c r="H29"/>
  <c r="G335"/>
  <c r="O367"/>
  <c r="N239"/>
  <c r="N26"/>
  <c r="G32"/>
  <c r="O254"/>
  <c r="O130"/>
  <c r="M54"/>
  <c r="N351"/>
  <c r="G223"/>
  <c r="N149"/>
  <c r="O20"/>
  <c r="O358"/>
  <c r="G294"/>
  <c r="N160"/>
  <c r="O322"/>
  <c r="M348"/>
  <c r="M284"/>
  <c r="O155"/>
  <c r="M155"/>
  <c r="M274"/>
  <c r="M146"/>
  <c r="G176"/>
  <c r="O328"/>
  <c r="O234"/>
  <c r="O162"/>
  <c r="H96"/>
  <c r="M193"/>
  <c r="H111"/>
  <c r="O204"/>
  <c r="N76"/>
  <c r="H132"/>
  <c r="H289"/>
  <c r="N280"/>
  <c r="G280"/>
  <c r="G161"/>
  <c r="O53"/>
  <c r="H53"/>
  <c r="N33"/>
  <c r="N86"/>
  <c r="H150"/>
  <c r="O172"/>
  <c r="H254"/>
  <c r="G296"/>
  <c r="G103"/>
  <c r="O157"/>
  <c r="N207"/>
  <c r="G257"/>
  <c r="O311"/>
  <c r="G359"/>
  <c r="G275"/>
  <c r="G51"/>
  <c r="H148"/>
  <c r="H198"/>
  <c r="G354"/>
  <c r="N71"/>
  <c r="N141"/>
  <c r="N275"/>
  <c r="N65"/>
  <c r="G129"/>
  <c r="G157"/>
  <c r="O183"/>
  <c r="N365"/>
  <c r="H200"/>
  <c r="G228"/>
  <c r="N356"/>
  <c r="N56"/>
  <c r="N77"/>
  <c r="O113"/>
  <c r="O139"/>
  <c r="O233"/>
  <c r="O62"/>
  <c r="N134"/>
  <c r="N174"/>
  <c r="N214"/>
  <c r="N354"/>
  <c r="G386"/>
  <c r="O22"/>
  <c r="G159"/>
  <c r="G227"/>
  <c r="N361"/>
  <c r="H386"/>
  <c r="H24"/>
  <c r="H109"/>
  <c r="N159"/>
  <c r="H205"/>
  <c r="H360"/>
  <c r="H52"/>
  <c r="H75"/>
  <c r="H139"/>
  <c r="H223"/>
  <c r="M118"/>
  <c r="G279"/>
  <c r="M151"/>
  <c r="G44"/>
  <c r="N31"/>
  <c r="G266"/>
  <c r="O129"/>
  <c r="O73"/>
  <c r="G56"/>
  <c r="N336"/>
  <c r="O294"/>
  <c r="H234"/>
  <c r="O198"/>
  <c r="H168"/>
  <c r="O112"/>
  <c r="O64"/>
  <c r="N55"/>
  <c r="G287"/>
  <c r="M168"/>
  <c r="N294"/>
  <c r="O300"/>
  <c r="M166"/>
  <c r="N130"/>
  <c r="H175"/>
  <c r="N117"/>
  <c r="O378"/>
  <c r="N240"/>
  <c r="N64"/>
  <c r="H314"/>
  <c r="M353"/>
  <c r="O161"/>
  <c r="G183"/>
  <c r="G310"/>
  <c r="H112"/>
  <c r="N327"/>
  <c r="G343"/>
  <c r="G87"/>
  <c r="G372"/>
  <c r="H116"/>
  <c r="N307"/>
  <c r="H307"/>
  <c r="M362"/>
  <c r="N371"/>
  <c r="M371"/>
  <c r="G117"/>
  <c r="H217"/>
  <c r="M217"/>
  <c r="O46"/>
  <c r="M336"/>
  <c r="O208"/>
  <c r="M80"/>
  <c r="G351"/>
  <c r="N125"/>
  <c r="N38"/>
  <c r="N386"/>
  <c r="O340"/>
  <c r="O252"/>
  <c r="N224"/>
  <c r="H160"/>
  <c r="O92"/>
  <c r="O68"/>
  <c r="H59"/>
  <c r="N154"/>
  <c r="N126"/>
  <c r="O248"/>
  <c r="O59"/>
  <c r="N206"/>
  <c r="N128"/>
  <c r="G165"/>
  <c r="N101"/>
  <c r="M58"/>
  <c r="H265"/>
  <c r="H320"/>
  <c r="M75"/>
  <c r="N205"/>
  <c r="M68"/>
  <c r="M81"/>
  <c r="O49"/>
  <c r="M279"/>
  <c r="M252"/>
  <c r="M296"/>
  <c r="O143"/>
  <c r="M191"/>
  <c r="H50"/>
  <c r="N279"/>
  <c r="H128"/>
  <c r="G74"/>
  <c r="O152"/>
  <c r="O58"/>
  <c r="N116"/>
  <c r="N220"/>
  <c r="O365"/>
  <c r="G80"/>
  <c r="G202"/>
  <c r="O77"/>
  <c r="O89"/>
  <c r="O91"/>
  <c r="H202"/>
  <c r="O116"/>
  <c r="G68"/>
  <c r="N80"/>
  <c r="H146"/>
  <c r="N49"/>
  <c r="N322"/>
  <c r="G181"/>
  <c r="G300"/>
  <c r="H258"/>
  <c r="O182"/>
  <c r="N216"/>
  <c r="H171"/>
  <c r="H56"/>
  <c r="M198"/>
  <c r="H163"/>
  <c r="N113"/>
  <c r="M377"/>
  <c r="M340"/>
  <c r="M233"/>
  <c r="H28"/>
  <c r="O291"/>
  <c r="M78"/>
  <c r="O335"/>
  <c r="M271"/>
  <c r="H143"/>
  <c r="M96"/>
  <c r="G276"/>
  <c r="M41"/>
  <c r="O275"/>
  <c r="N28"/>
  <c r="M66"/>
  <c r="H361"/>
  <c r="M20"/>
  <c r="G288"/>
  <c r="G125"/>
  <c r="M61"/>
  <c r="M202"/>
  <c r="N181"/>
  <c r="H117"/>
  <c r="M32"/>
  <c r="G377"/>
  <c r="O43"/>
  <c r="H383"/>
  <c r="M255"/>
  <c r="N191"/>
  <c r="N127"/>
  <c r="H324"/>
  <c r="O387"/>
  <c r="M323"/>
  <c r="M195"/>
  <c r="M67"/>
  <c r="G378"/>
  <c r="M186"/>
  <c r="O149"/>
  <c r="M85"/>
  <c r="M300"/>
  <c r="N68"/>
  <c r="G361"/>
  <c r="O289"/>
  <c r="O177"/>
  <c r="G111"/>
  <c r="O65"/>
  <c r="O48"/>
  <c r="G364"/>
  <c r="N236"/>
  <c r="G208"/>
  <c r="G182"/>
  <c r="O132"/>
  <c r="O84"/>
  <c r="H57"/>
  <c r="M156"/>
  <c r="N91"/>
  <c r="N338"/>
  <c r="N210"/>
  <c r="O82"/>
  <c r="G112"/>
  <c r="N305"/>
  <c r="H165"/>
  <c r="N109"/>
  <c r="N24"/>
  <c r="N362"/>
  <c r="O220"/>
  <c r="O174"/>
  <c r="G102"/>
  <c r="G66"/>
  <c r="O29"/>
  <c r="N367"/>
  <c r="M367"/>
  <c r="H239"/>
  <c r="G46"/>
  <c r="N318"/>
  <c r="G234"/>
  <c r="G168"/>
  <c r="N112"/>
  <c r="H31"/>
  <c r="H54"/>
  <c r="O216"/>
  <c r="M87"/>
  <c r="N331"/>
  <c r="O265"/>
  <c r="G139"/>
  <c r="G54"/>
  <c r="O276"/>
  <c r="O210"/>
  <c r="N148"/>
  <c r="G82"/>
  <c r="O41"/>
  <c r="H348"/>
  <c r="G284"/>
  <c r="M220"/>
  <c r="G155"/>
  <c r="G48"/>
  <c r="N274"/>
  <c r="G146"/>
  <c r="N34"/>
  <c r="N304"/>
  <c r="G214"/>
  <c r="O150"/>
  <c r="H78"/>
  <c r="O381"/>
  <c r="M111"/>
  <c r="N139"/>
  <c r="N360"/>
  <c r="H37"/>
  <c r="G289"/>
  <c r="O30"/>
  <c r="O246"/>
  <c r="O166"/>
  <c r="N57"/>
  <c r="G96"/>
  <c r="G114"/>
  <c r="O154"/>
  <c r="G178"/>
  <c r="H228"/>
  <c r="G358"/>
  <c r="O109"/>
  <c r="H221"/>
  <c r="O271"/>
  <c r="O377"/>
  <c r="O237"/>
  <c r="N291"/>
  <c r="G373"/>
  <c r="G76"/>
  <c r="G162"/>
  <c r="H204"/>
  <c r="H252"/>
  <c r="O360"/>
  <c r="N50"/>
  <c r="H85"/>
  <c r="H113"/>
  <c r="O147"/>
  <c r="G317"/>
  <c r="N373"/>
  <c r="N135"/>
  <c r="G163"/>
  <c r="G191"/>
  <c r="H233"/>
  <c r="N317"/>
  <c r="O373"/>
  <c r="G204"/>
  <c r="N282"/>
  <c r="H310"/>
  <c r="H342"/>
  <c r="H20"/>
  <c r="N119"/>
  <c r="H145"/>
  <c r="G365"/>
  <c r="O51"/>
  <c r="N102"/>
  <c r="N142"/>
  <c r="N178"/>
  <c r="N254"/>
  <c r="G318"/>
  <c r="G360"/>
  <c r="O390"/>
  <c r="G34"/>
  <c r="N75"/>
  <c r="O257"/>
  <c r="N390"/>
  <c r="G123"/>
  <c r="O163"/>
  <c r="N223"/>
  <c r="H296"/>
  <c r="H364"/>
  <c r="H107"/>
  <c r="H159"/>
  <c r="H235"/>
  <c r="H351"/>
  <c r="H365"/>
  <c r="N118"/>
  <c r="M31"/>
  <c r="H115"/>
  <c r="N377"/>
  <c r="N287"/>
  <c r="N227"/>
  <c r="N163"/>
  <c r="G119"/>
  <c r="N46"/>
  <c r="H362"/>
  <c r="G328"/>
  <c r="H288"/>
  <c r="H162"/>
  <c r="G132"/>
  <c r="G84"/>
  <c r="N37"/>
  <c r="H43"/>
  <c r="H287"/>
  <c r="H55"/>
  <c r="M294"/>
  <c r="H300"/>
  <c r="O175"/>
  <c r="M175"/>
  <c r="O317"/>
  <c r="O342"/>
  <c r="O353"/>
  <c r="H161"/>
  <c r="N152"/>
  <c r="G71"/>
  <c r="O284"/>
  <c r="N172"/>
  <c r="H327"/>
  <c r="H343"/>
  <c r="M215"/>
  <c r="O87"/>
  <c r="M116"/>
  <c r="G307"/>
  <c r="G362"/>
  <c r="G30"/>
  <c r="M30"/>
  <c r="N32"/>
  <c r="N217"/>
  <c r="H89"/>
  <c r="H46"/>
  <c r="G336"/>
  <c r="H208"/>
  <c r="M79"/>
  <c r="G331"/>
  <c r="G265"/>
  <c r="G171"/>
  <c r="O103"/>
  <c r="O28"/>
  <c r="N376"/>
  <c r="N284"/>
  <c r="G246"/>
  <c r="G154"/>
  <c r="N62"/>
  <c r="N53"/>
  <c r="M182"/>
  <c r="H248"/>
  <c r="M59"/>
  <c r="H246"/>
  <c r="M201"/>
  <c r="O384"/>
  <c r="H64"/>
  <c r="M101"/>
  <c r="M265"/>
  <c r="H73"/>
  <c r="M320"/>
  <c r="N167"/>
  <c r="G86"/>
  <c r="O356"/>
  <c r="M65"/>
  <c r="M392"/>
  <c r="G113"/>
  <c r="M205"/>
  <c r="H181"/>
  <c r="N151"/>
  <c r="M114"/>
  <c r="H152"/>
  <c r="G224"/>
  <c r="M113"/>
  <c r="N29"/>
  <c r="O153"/>
  <c r="M107"/>
  <c r="H86"/>
  <c r="G53"/>
  <c r="O31"/>
  <c r="M356"/>
  <c r="M257"/>
  <c r="M24"/>
  <c r="G216"/>
  <c r="M385"/>
  <c r="N385"/>
  <c r="M159"/>
  <c r="O274"/>
  <c r="M177"/>
  <c r="O101"/>
  <c r="M288"/>
  <c r="G52"/>
  <c r="O338"/>
  <c r="M145"/>
  <c r="M123"/>
  <c r="M343"/>
  <c r="M76"/>
  <c r="G42"/>
  <c r="O26"/>
  <c r="O236"/>
  <c r="H210"/>
  <c r="M376"/>
  <c r="N157"/>
  <c r="O194"/>
  <c r="O118"/>
  <c r="O282"/>
  <c r="BJ12" i="8"/>
  <c r="BK12" s="1"/>
  <c r="M27" i="13" s="1"/>
  <c r="BM299" i="8"/>
  <c r="BM149"/>
  <c r="O164" i="13" s="1"/>
  <c r="BM210" i="8"/>
  <c r="O225" i="13" s="1"/>
  <c r="BM330" i="8"/>
  <c r="O345" i="13" s="1"/>
  <c r="BL118" i="8"/>
  <c r="N133" i="13" s="1"/>
  <c r="BL173" i="8"/>
  <c r="AX306"/>
  <c r="AY306" s="1"/>
  <c r="BJ220"/>
  <c r="BK220" s="1"/>
  <c r="BM176"/>
  <c r="BL149"/>
  <c r="N164" i="13" s="1"/>
  <c r="BM235" i="8"/>
  <c r="O250" i="13" s="1"/>
  <c r="BH89" i="8"/>
  <c r="H104" i="13" s="1"/>
  <c r="BH86" i="8"/>
  <c r="BJ88"/>
  <c r="BK88" s="1"/>
  <c r="BM351"/>
  <c r="O366" i="13" s="1"/>
  <c r="BG14" i="8"/>
  <c r="G50" i="13" s="1"/>
  <c r="AC60" i="7"/>
  <c r="AC13"/>
  <c r="AD13" s="1"/>
  <c r="AC63"/>
  <c r="AC64"/>
  <c r="AD64" s="1"/>
  <c r="AC43"/>
  <c r="AC55"/>
  <c r="AD55" s="1"/>
  <c r="AC41"/>
  <c r="BG175" i="8"/>
  <c r="G190" i="13" s="1"/>
  <c r="AC12" i="7"/>
  <c r="AD12" s="1"/>
  <c r="BJ148" i="8"/>
  <c r="BK148" s="1"/>
  <c r="BJ226"/>
  <c r="BK226" s="1"/>
  <c r="M241" i="13" s="1"/>
  <c r="BG223" i="8"/>
  <c r="G238" i="13" s="1"/>
  <c r="BJ105" i="8"/>
  <c r="BK105" s="1"/>
  <c r="M120" i="13" s="1"/>
  <c r="AX291" i="8"/>
  <c r="AX280"/>
  <c r="AY280" s="1"/>
  <c r="BJ327"/>
  <c r="BK327" s="1"/>
  <c r="BG44"/>
  <c r="G38" i="13" s="1"/>
  <c r="BG325" i="8"/>
  <c r="BG369"/>
  <c r="BG372"/>
  <c r="AC4" i="7"/>
  <c r="AC24"/>
  <c r="AD24" s="1"/>
  <c r="AC40"/>
  <c r="AC65"/>
  <c r="AC46"/>
  <c r="AD46" s="1"/>
  <c r="AC25"/>
  <c r="AC54"/>
  <c r="AC69"/>
  <c r="BJ359" i="8"/>
  <c r="BK359" s="1"/>
  <c r="M374" i="13" s="1"/>
  <c r="BJ32" i="8"/>
  <c r="BK32" s="1"/>
  <c r="M47" i="13" s="1"/>
  <c r="BJ184" i="8"/>
  <c r="BK184" s="1"/>
  <c r="BH283"/>
  <c r="H298" i="13" s="1"/>
  <c r="BJ10" i="8"/>
  <c r="BK10" s="1"/>
  <c r="M25" i="13" s="1"/>
  <c r="AC62" i="7"/>
  <c r="AD62" s="1"/>
  <c r="BG26" i="8"/>
  <c r="G20" i="13" s="1"/>
  <c r="AC15" i="7"/>
  <c r="AD15" s="1"/>
  <c r="BG13" i="8"/>
  <c r="G49" i="13" s="1"/>
  <c r="BM42" i="8"/>
  <c r="O36" i="13" s="1"/>
  <c r="BL6" i="8"/>
  <c r="N21" i="13" s="1"/>
  <c r="AC37" i="7"/>
  <c r="AD37" s="1"/>
  <c r="AC49"/>
  <c r="AD49" s="1"/>
  <c r="AC16"/>
  <c r="AC36"/>
  <c r="AC5"/>
  <c r="AX370" i="8"/>
  <c r="AY370" s="1"/>
  <c r="AX27"/>
  <c r="AX11"/>
  <c r="AX33"/>
  <c r="AX29"/>
  <c r="AY29" s="1"/>
  <c r="AX31"/>
  <c r="AY31" s="1"/>
  <c r="AX42"/>
  <c r="AX183"/>
  <c r="AX135"/>
  <c r="AY135" s="1"/>
  <c r="AX208"/>
  <c r="AX144"/>
  <c r="AX189"/>
  <c r="AY189" s="1"/>
  <c r="AX218"/>
  <c r="AX209"/>
  <c r="AX81"/>
  <c r="AX127"/>
  <c r="AX87"/>
  <c r="AY87" s="1"/>
  <c r="AX159"/>
  <c r="AX199"/>
  <c r="AX184"/>
  <c r="AX152"/>
  <c r="AY152" s="1"/>
  <c r="AX313"/>
  <c r="AX296"/>
  <c r="AX295"/>
  <c r="AX311"/>
  <c r="AY311" s="1"/>
  <c r="AX28"/>
  <c r="AY28" s="1"/>
  <c r="AC31" i="7"/>
  <c r="AL26"/>
  <c r="G421" i="13" s="1"/>
  <c r="AL69" i="7"/>
  <c r="G464" i="13" s="1"/>
  <c r="AM69" i="7"/>
  <c r="H464" i="13" s="1"/>
  <c r="AL44" i="7"/>
  <c r="G439" i="13" s="1"/>
  <c r="AM52" i="7"/>
  <c r="H447" i="13" s="1"/>
  <c r="AM51" i="7"/>
  <c r="H446" i="13" s="1"/>
  <c r="AL54" i="7"/>
  <c r="G449" i="13" s="1"/>
  <c r="AM54" i="7"/>
  <c r="H449" i="13" s="1"/>
  <c r="AL45" i="7"/>
  <c r="G440" i="13" s="1"/>
  <c r="AM53" i="7"/>
  <c r="H448" i="13" s="1"/>
  <c r="AL36" i="7"/>
  <c r="G431" i="13" s="1"/>
  <c r="AM44" i="7"/>
  <c r="H439" i="13" s="1"/>
  <c r="AL51" i="7"/>
  <c r="G446" i="13" s="1"/>
  <c r="AM11" i="7"/>
  <c r="H406" i="13" s="1"/>
  <c r="AL46" i="7"/>
  <c r="G441" i="13" s="1"/>
  <c r="AM46" i="7"/>
  <c r="H441" i="13" s="1"/>
  <c r="AL41" i="7"/>
  <c r="G436" i="13" s="1"/>
  <c r="AM45" i="7"/>
  <c r="H440" i="13" s="1"/>
  <c r="AL12" i="7"/>
  <c r="G407" i="13" s="1"/>
  <c r="AM36" i="7"/>
  <c r="H431" i="13" s="1"/>
  <c r="AL35" i="7"/>
  <c r="G430" i="13" s="1"/>
  <c r="AL42" i="7"/>
  <c r="G437" i="13" s="1"/>
  <c r="AM30" i="7"/>
  <c r="H425" i="13" s="1"/>
  <c r="AL25" i="7"/>
  <c r="G420" i="13" s="1"/>
  <c r="AM25" i="7"/>
  <c r="H420" i="13" s="1"/>
  <c r="AL68" i="7"/>
  <c r="G463" i="13" s="1"/>
  <c r="AM68" i="7"/>
  <c r="H463" i="13" s="1"/>
  <c r="AM12" i="7"/>
  <c r="H407" i="13" s="1"/>
  <c r="AL11" i="7"/>
  <c r="G406" i="13" s="1"/>
  <c r="AL7" i="7"/>
  <c r="G402" i="13" s="1"/>
  <c r="AL53" i="7"/>
  <c r="G448" i="13" s="1"/>
  <c r="AL10" i="7"/>
  <c r="G405" i="13" s="1"/>
  <c r="AL52" i="7"/>
  <c r="G447" i="13" s="1"/>
  <c r="AL18" i="7"/>
  <c r="G413" i="13" s="1"/>
  <c r="AM35" i="7"/>
  <c r="H430" i="13" s="1"/>
  <c r="AL5" i="7"/>
  <c r="G400" i="13" s="1"/>
  <c r="AM42" i="7"/>
  <c r="H437" i="13" s="1"/>
  <c r="AL9" i="7"/>
  <c r="G404" i="13" s="1"/>
  <c r="AL30" i="7"/>
  <c r="G425" i="13" s="1"/>
  <c r="AM41" i="7"/>
  <c r="H436" i="13" s="1"/>
  <c r="AM26" i="7"/>
  <c r="H421" i="13" s="1"/>
  <c r="AM5" i="7"/>
  <c r="H400" i="13" s="1"/>
  <c r="AM18" i="7"/>
  <c r="H413" i="13" s="1"/>
  <c r="AM9" i="7"/>
  <c r="H404" i="13" s="1"/>
  <c r="AM10" i="7"/>
  <c r="H405" i="13" s="1"/>
  <c r="AL32" i="7"/>
  <c r="G427" i="13" s="1"/>
  <c r="AL17" i="7"/>
  <c r="G412" i="13" s="1"/>
  <c r="AM7" i="7"/>
  <c r="H402" i="13" s="1"/>
  <c r="AM67" i="7"/>
  <c r="H462" i="13" s="1"/>
  <c r="AL33" i="7"/>
  <c r="G428" i="13" s="1"/>
  <c r="AM6" i="7"/>
  <c r="H401" i="13" s="1"/>
  <c r="AL67" i="7"/>
  <c r="G462" i="13" s="1"/>
  <c r="AM47" i="7"/>
  <c r="H442" i="13" s="1"/>
  <c r="AM16" i="7"/>
  <c r="H411" i="13" s="1"/>
  <c r="AM17" i="7"/>
  <c r="H412" i="13" s="1"/>
  <c r="AM66" i="7"/>
  <c r="H461" i="13" s="1"/>
  <c r="AL16" i="7"/>
  <c r="G411" i="13" s="1"/>
  <c r="AL6" i="7"/>
  <c r="G401" i="13" s="1"/>
  <c r="AM32" i="7"/>
  <c r="H427" i="13" s="1"/>
  <c r="AL47" i="7"/>
  <c r="G442" i="13" s="1"/>
  <c r="AM31" i="7"/>
  <c r="H426" i="13" s="1"/>
  <c r="AM33" i="7"/>
  <c r="H428" i="13" s="1"/>
  <c r="AL66" i="7"/>
  <c r="G461" i="13" s="1"/>
  <c r="AL31" i="7"/>
  <c r="G426" i="13" s="1"/>
  <c r="AL50" i="7"/>
  <c r="G445" i="13" s="1"/>
  <c r="AM48" i="7"/>
  <c r="H443" i="13" s="1"/>
  <c r="AM59" i="7"/>
  <c r="H454" i="13" s="1"/>
  <c r="AM43" i="7"/>
  <c r="H438" i="13" s="1"/>
  <c r="AL64" i="7"/>
  <c r="G459" i="13" s="1"/>
  <c r="AL63" i="7"/>
  <c r="G458" i="13" s="1"/>
  <c r="AM37" i="7"/>
  <c r="H432" i="13" s="1"/>
  <c r="AM34" i="7"/>
  <c r="H429" i="13" s="1"/>
  <c r="AL28" i="7"/>
  <c r="G423" i="13" s="1"/>
  <c r="AM58" i="7"/>
  <c r="H453" i="13" s="1"/>
  <c r="AL24" i="7"/>
  <c r="G419" i="13" s="1"/>
  <c r="AL22" i="7"/>
  <c r="G417" i="13" s="1"/>
  <c r="AM20" i="7"/>
  <c r="H415" i="13" s="1"/>
  <c r="AL65" i="7"/>
  <c r="G460" i="13" s="1"/>
  <c r="AL39" i="7"/>
  <c r="G434" i="13" s="1"/>
  <c r="AL8" i="7"/>
  <c r="G403" i="13" s="1"/>
  <c r="AL55" i="7"/>
  <c r="G450" i="13" s="1"/>
  <c r="AL29" i="7"/>
  <c r="G424" i="13" s="1"/>
  <c r="AL15" i="7"/>
  <c r="G410" i="13" s="1"/>
  <c r="AL59" i="7"/>
  <c r="G454" i="13" s="1"/>
  <c r="AL14" i="7"/>
  <c r="G409" i="13" s="1"/>
  <c r="AL38" i="7"/>
  <c r="G433" i="13" s="1"/>
  <c r="AM63" i="7"/>
  <c r="H458" i="13" s="1"/>
  <c r="AL62" i="7"/>
  <c r="G457" i="13" s="1"/>
  <c r="AL19" i="7"/>
  <c r="G414" i="13" s="1"/>
  <c r="AM4" i="7"/>
  <c r="H399" i="13" s="1"/>
  <c r="AM40" i="7"/>
  <c r="H435" i="13" s="1"/>
  <c r="AM13" i="7"/>
  <c r="H408" i="13" s="1"/>
  <c r="AL20" i="7"/>
  <c r="G415" i="13" s="1"/>
  <c r="AM65" i="7"/>
  <c r="H460" i="13" s="1"/>
  <c r="AM39" i="7"/>
  <c r="H434" i="13" s="1"/>
  <c r="AM8" i="7"/>
  <c r="H403" i="13" s="1"/>
  <c r="AM56" i="7"/>
  <c r="H451" i="13" s="1"/>
  <c r="AM55" i="7"/>
  <c r="H450" i="13" s="1"/>
  <c r="AL61" i="7"/>
  <c r="G456" i="13" s="1"/>
  <c r="AM29" i="7"/>
  <c r="H424" i="13" s="1"/>
  <c r="AM15" i="7"/>
  <c r="H410" i="13" s="1"/>
  <c r="AL27" i="7"/>
  <c r="G422" i="13" s="1"/>
  <c r="AM14" i="7"/>
  <c r="H409" i="13" s="1"/>
  <c r="AM38" i="7"/>
  <c r="H433" i="13" s="1"/>
  <c r="AM62" i="7"/>
  <c r="H457" i="13" s="1"/>
  <c r="AL49" i="7"/>
  <c r="G444" i="13" s="1"/>
  <c r="AM19" i="7"/>
  <c r="H414" i="13" s="1"/>
  <c r="AL4" i="7"/>
  <c r="G399" i="13" s="1"/>
  <c r="AL40" i="7"/>
  <c r="G435" i="13" s="1"/>
  <c r="AL13" i="7"/>
  <c r="G408" i="13" s="1"/>
  <c r="AM21" i="7"/>
  <c r="H416" i="13" s="1"/>
  <c r="AM60" i="7"/>
  <c r="H455" i="13" s="1"/>
  <c r="AM57" i="7"/>
  <c r="H452" i="13" s="1"/>
  <c r="AL23" i="7"/>
  <c r="G418" i="13" s="1"/>
  <c r="AL56" i="7"/>
  <c r="G451" i="13" s="1"/>
  <c r="AM50" i="7"/>
  <c r="H445" i="13" s="1"/>
  <c r="AM61" i="7"/>
  <c r="H456" i="13" s="1"/>
  <c r="AL48" i="7"/>
  <c r="G443" i="13" s="1"/>
  <c r="AL43" i="7"/>
  <c r="G438" i="13" s="1"/>
  <c r="AM27" i="7"/>
  <c r="H422" i="13" s="1"/>
  <c r="AM64" i="7"/>
  <c r="H459" i="13" s="1"/>
  <c r="AL37" i="7"/>
  <c r="G432" i="13" s="1"/>
  <c r="AL34" i="7"/>
  <c r="G429" i="13" s="1"/>
  <c r="AM49" i="7"/>
  <c r="H444" i="13" s="1"/>
  <c r="AM28" i="7"/>
  <c r="H423" i="13" s="1"/>
  <c r="AL58" i="7"/>
  <c r="G453" i="13" s="1"/>
  <c r="AM24" i="7"/>
  <c r="H419" i="13" s="1"/>
  <c r="AM22" i="7"/>
  <c r="H417" i="13" s="1"/>
  <c r="AL21" i="7"/>
  <c r="G416" i="13" s="1"/>
  <c r="AL60" i="7"/>
  <c r="G455" i="13" s="1"/>
  <c r="AL57" i="7"/>
  <c r="G452" i="13" s="1"/>
  <c r="AM23" i="7"/>
  <c r="H418" i="13" s="1"/>
  <c r="BJ344" i="8"/>
  <c r="BK344" s="1"/>
  <c r="AC59" i="7"/>
  <c r="AD59" s="1"/>
  <c r="AC53"/>
  <c r="AC10"/>
  <c r="AD10" s="1"/>
  <c r="AC33"/>
  <c r="AD33" s="1"/>
  <c r="AC44"/>
  <c r="AD44" s="1"/>
  <c r="AC39"/>
  <c r="AD39" s="1"/>
  <c r="AC9"/>
  <c r="AC47"/>
  <c r="AD47" s="1"/>
  <c r="AC14"/>
  <c r="AD14" s="1"/>
  <c r="AC30"/>
  <c r="AD30" s="1"/>
  <c r="AC19"/>
  <c r="BJ335" i="8"/>
  <c r="BK335" s="1"/>
  <c r="M350" i="13" s="1"/>
  <c r="AC7" i="7"/>
  <c r="AC8"/>
  <c r="AD8" s="1"/>
  <c r="AC29"/>
  <c r="AD29" s="1"/>
  <c r="AC66"/>
  <c r="AC52"/>
  <c r="AD52" s="1"/>
  <c r="AC45"/>
  <c r="AD45" s="1"/>
  <c r="AU36"/>
  <c r="O431" i="13" s="1"/>
  <c r="BJ337" i="8"/>
  <c r="BK337" s="1"/>
  <c r="M352" i="13" s="1"/>
  <c r="AX341" i="8"/>
  <c r="AX345"/>
  <c r="AC71" i="7"/>
  <c r="AC56"/>
  <c r="AD56" s="1"/>
  <c r="AC20"/>
  <c r="AD20" s="1"/>
  <c r="AC57"/>
  <c r="AD57" s="1"/>
  <c r="AC32"/>
  <c r="AD32" s="1"/>
  <c r="AC23"/>
  <c r="AD23" s="1"/>
  <c r="AC26"/>
  <c r="AD26" s="1"/>
  <c r="AC18"/>
  <c r="AD18" s="1"/>
  <c r="AC67"/>
  <c r="AD67" s="1"/>
  <c r="AC61"/>
  <c r="AD61" s="1"/>
  <c r="AC35"/>
  <c r="AD35" s="1"/>
  <c r="AC42"/>
  <c r="AD42" s="1"/>
  <c r="AC17"/>
  <c r="AD17" s="1"/>
  <c r="AC11"/>
  <c r="AD11" s="1"/>
  <c r="AC38"/>
  <c r="AD38" s="1"/>
  <c r="AC50"/>
  <c r="AD50" s="1"/>
  <c r="BH53" i="8"/>
  <c r="BJ48"/>
  <c r="BK48" s="1"/>
  <c r="M63" i="13" s="1"/>
  <c r="AC34" i="7"/>
  <c r="AD34" s="1"/>
  <c r="BL36" i="8"/>
  <c r="N30" i="13" s="1"/>
  <c r="AX251" i="8"/>
  <c r="AD4" i="7"/>
  <c r="AD53"/>
  <c r="AD5"/>
  <c r="AD58"/>
  <c r="AD41"/>
  <c r="AD16"/>
  <c r="AD7"/>
  <c r="AD28"/>
  <c r="AD19"/>
  <c r="AD69"/>
  <c r="AD51"/>
  <c r="AD63"/>
  <c r="AD27"/>
  <c r="AD66"/>
  <c r="AD40"/>
  <c r="AD31"/>
  <c r="AD22"/>
  <c r="AD36"/>
  <c r="AD65"/>
  <c r="AD6"/>
  <c r="AD48"/>
  <c r="AD43"/>
  <c r="AD60"/>
  <c r="AD9"/>
  <c r="AD54"/>
  <c r="AD25"/>
  <c r="AD68"/>
  <c r="AD21"/>
  <c r="AY211" i="8"/>
  <c r="AY337"/>
  <c r="AY174"/>
  <c r="AY245"/>
  <c r="AY284"/>
  <c r="AY332"/>
  <c r="AY288"/>
  <c r="AY73"/>
  <c r="AY293"/>
  <c r="AY283"/>
  <c r="AY253"/>
  <c r="AY247"/>
  <c r="AY155"/>
  <c r="AY278"/>
  <c r="AY214"/>
  <c r="AY177"/>
  <c r="AY275"/>
  <c r="AY258"/>
  <c r="AY149"/>
  <c r="AY319"/>
  <c r="AY249"/>
  <c r="AY318"/>
  <c r="AY75"/>
  <c r="AY354"/>
  <c r="AY85"/>
  <c r="AY19"/>
  <c r="AY359"/>
  <c r="AY170"/>
  <c r="AY364"/>
  <c r="AY315"/>
  <c r="AY123"/>
  <c r="AY230"/>
  <c r="AY48"/>
  <c r="AY181"/>
  <c r="AY235"/>
  <c r="AY326"/>
  <c r="AY198"/>
  <c r="AY82"/>
  <c r="AY297"/>
  <c r="AY228"/>
  <c r="AY229"/>
  <c r="AY330"/>
  <c r="AY129"/>
  <c r="AY241"/>
  <c r="AY300"/>
  <c r="AY226"/>
  <c r="AY95"/>
  <c r="AY89"/>
  <c r="AY365"/>
  <c r="AY54"/>
  <c r="AY197"/>
  <c r="AY252"/>
  <c r="AY335"/>
  <c r="AY360"/>
  <c r="AY270"/>
  <c r="AY217"/>
  <c r="AY125"/>
  <c r="AY287"/>
  <c r="AY334"/>
  <c r="AY322"/>
  <c r="AY227"/>
  <c r="AY246"/>
  <c r="AY223"/>
  <c r="AY317"/>
  <c r="AY188"/>
  <c r="AY282"/>
  <c r="AY238"/>
  <c r="AY263"/>
  <c r="AY340"/>
  <c r="AY298"/>
  <c r="AY55"/>
  <c r="AY207"/>
  <c r="AY353"/>
  <c r="AY294"/>
  <c r="AY107"/>
  <c r="AY244"/>
  <c r="AY165"/>
  <c r="AY329"/>
  <c r="AY351"/>
  <c r="AY164"/>
  <c r="AY266"/>
  <c r="AY257"/>
  <c r="AY355"/>
  <c r="AY286"/>
  <c r="AY310"/>
  <c r="AY42"/>
  <c r="AY109"/>
  <c r="AY216"/>
  <c r="AY301"/>
  <c r="AY93"/>
  <c r="AY348"/>
  <c r="AY24"/>
  <c r="AY45"/>
  <c r="AY79"/>
  <c r="AY236"/>
  <c r="AY143"/>
  <c r="AY80"/>
  <c r="AY182"/>
  <c r="AY255"/>
  <c r="AY248"/>
  <c r="AY254"/>
  <c r="AY291"/>
  <c r="AY9"/>
  <c r="AY175"/>
  <c r="AY215"/>
  <c r="AY271"/>
  <c r="AY277"/>
  <c r="AY234"/>
  <c r="AY324"/>
  <c r="AY367"/>
  <c r="AY196"/>
  <c r="AY90"/>
  <c r="AY304"/>
  <c r="AY116"/>
  <c r="AY314"/>
  <c r="AY78"/>
  <c r="AY204"/>
  <c r="AY11"/>
  <c r="AY210"/>
  <c r="AY268"/>
  <c r="AY91"/>
  <c r="AY122"/>
  <c r="AY194"/>
  <c r="AY118"/>
  <c r="AY342"/>
  <c r="AY169"/>
  <c r="AY121"/>
  <c r="AY105"/>
  <c r="AY203"/>
  <c r="AY158"/>
  <c r="AX154"/>
  <c r="AX366"/>
  <c r="AX212"/>
  <c r="AX47"/>
  <c r="AX378"/>
  <c r="AX374"/>
  <c r="AX180"/>
  <c r="AX126"/>
  <c r="AX376"/>
  <c r="AX113"/>
  <c r="AX357"/>
  <c r="AX375"/>
  <c r="AX281"/>
  <c r="AX331"/>
  <c r="AX192"/>
  <c r="AX312"/>
  <c r="AX256"/>
  <c r="AX333"/>
  <c r="AX100"/>
  <c r="AX292"/>
  <c r="AX305"/>
  <c r="AX114"/>
  <c r="AX242"/>
  <c r="AX185"/>
  <c r="AX191"/>
  <c r="AX377"/>
  <c r="AX327"/>
  <c r="AX320"/>
  <c r="AX325"/>
  <c r="AX117"/>
  <c r="AY213"/>
  <c r="AY218"/>
  <c r="AX66"/>
  <c r="AX240"/>
  <c r="AX373"/>
  <c r="AX372"/>
  <c r="AX136"/>
  <c r="AX328"/>
  <c r="AX186"/>
  <c r="AX239"/>
  <c r="AX119"/>
  <c r="AX237"/>
  <c r="AX120"/>
  <c r="AX221"/>
  <c r="AY7"/>
  <c r="AX36"/>
  <c r="AX145"/>
  <c r="AX13"/>
  <c r="AX302"/>
  <c r="AX132"/>
  <c r="AX225"/>
  <c r="AX358"/>
  <c r="AX166"/>
  <c r="AX134"/>
  <c r="AY60"/>
  <c r="AX84"/>
  <c r="AX157"/>
  <c r="AX187"/>
  <c r="AX21"/>
  <c r="AX309"/>
  <c r="AX363"/>
  <c r="AX86"/>
  <c r="AX41"/>
  <c r="AX272"/>
  <c r="AX148"/>
  <c r="AX139"/>
  <c r="AX63"/>
  <c r="AX343"/>
  <c r="AX232"/>
  <c r="AX161"/>
  <c r="AX299"/>
  <c r="AX308"/>
  <c r="AX262"/>
  <c r="AX269"/>
  <c r="AX259"/>
  <c r="AX131"/>
  <c r="AX274"/>
  <c r="AX44"/>
  <c r="AX153"/>
  <c r="AX151"/>
  <c r="AX338"/>
  <c r="AX137"/>
  <c r="AX101"/>
  <c r="AX347"/>
  <c r="AX138"/>
  <c r="AX43"/>
  <c r="AX250"/>
  <c r="AX12"/>
  <c r="AX267"/>
  <c r="AX172"/>
  <c r="AX10"/>
  <c r="AX179"/>
  <c r="AX61"/>
  <c r="AX92"/>
  <c r="AX190"/>
  <c r="AX133"/>
  <c r="AY50"/>
  <c r="AX371"/>
  <c r="AX26"/>
  <c r="AX68"/>
  <c r="AX76"/>
  <c r="AX147"/>
  <c r="AX106"/>
  <c r="AX62"/>
  <c r="AX102"/>
  <c r="AX176"/>
  <c r="AY303"/>
  <c r="AY296"/>
  <c r="AX20"/>
  <c r="AX69"/>
  <c r="AX260"/>
  <c r="AX173"/>
  <c r="AX110"/>
  <c r="AX53"/>
  <c r="AX17"/>
  <c r="AX112"/>
  <c r="AX22"/>
  <c r="AX141"/>
  <c r="AX352"/>
  <c r="AX15"/>
  <c r="AY142"/>
  <c r="AY71"/>
  <c r="AX4"/>
  <c r="AX362"/>
  <c r="AX261"/>
  <c r="AX18"/>
  <c r="AX128"/>
  <c r="AX168"/>
  <c r="AX14"/>
  <c r="AX346"/>
  <c r="AX5"/>
  <c r="AX273"/>
  <c r="AX59"/>
  <c r="AX70"/>
  <c r="AX368"/>
  <c r="AX52"/>
  <c r="AX171"/>
  <c r="AX83"/>
  <c r="AX178"/>
  <c r="AX323"/>
  <c r="AX195"/>
  <c r="AX67"/>
  <c r="AX224"/>
  <c r="AX39"/>
  <c r="AX307"/>
  <c r="AX205"/>
  <c r="AX77"/>
  <c r="AY99"/>
  <c r="AX264"/>
  <c r="AX279"/>
  <c r="AX146"/>
  <c r="AX72"/>
  <c r="AX6"/>
  <c r="AX202"/>
  <c r="AX167"/>
  <c r="AX231"/>
  <c r="AX369"/>
  <c r="AX16"/>
  <c r="AX58"/>
  <c r="AX344"/>
  <c r="AX162"/>
  <c r="AX32"/>
  <c r="AX350"/>
  <c r="AX38"/>
  <c r="AX339"/>
  <c r="AX156"/>
  <c r="AX163"/>
  <c r="AX361"/>
  <c r="AX98"/>
  <c r="AX97"/>
  <c r="AX103"/>
  <c r="AX285"/>
  <c r="AX115"/>
  <c r="AX160"/>
  <c r="AX200"/>
  <c r="AX219"/>
  <c r="AX111"/>
  <c r="AX150"/>
  <c r="AX88"/>
  <c r="AX104"/>
  <c r="AX220"/>
  <c r="AX130"/>
  <c r="AX56"/>
  <c r="AX94"/>
  <c r="AX124"/>
  <c r="AX35"/>
  <c r="AX37"/>
  <c r="AX30"/>
  <c r="AY64"/>
  <c r="AX108"/>
  <c r="AX51"/>
  <c r="AX289"/>
  <c r="AX40"/>
  <c r="AX233"/>
  <c r="AY8"/>
  <c r="AX57"/>
  <c r="AX316"/>
  <c r="AX222"/>
  <c r="AX46"/>
  <c r="AX201"/>
  <c r="AX34"/>
  <c r="AX140"/>
  <c r="AX96"/>
  <c r="AX265"/>
  <c r="AX356"/>
  <c r="AX74"/>
  <c r="AX321"/>
  <c r="AX193"/>
  <c r="AX65"/>
  <c r="AX49"/>
  <c r="AX336"/>
  <c r="AX276"/>
  <c r="AX23"/>
  <c r="AX206"/>
  <c r="AX349"/>
  <c r="AX243"/>
  <c r="AX290"/>
  <c r="AU71" i="7"/>
  <c r="AT71"/>
  <c r="E22" i="10"/>
  <c r="C37" i="9"/>
  <c r="D37" s="1"/>
  <c r="I25" i="7" s="1"/>
  <c r="J25" s="1"/>
  <c r="E420" i="13" s="1"/>
  <c r="C38" i="9"/>
  <c r="C39"/>
  <c r="D39" s="1"/>
  <c r="I62" i="7" s="1"/>
  <c r="J62" s="1"/>
  <c r="E457" i="13" s="1"/>
  <c r="C40" i="9"/>
  <c r="D40" s="1"/>
  <c r="I15" i="7" s="1"/>
  <c r="J15" s="1"/>
  <c r="E410" i="13" s="1"/>
  <c r="C41" i="9"/>
  <c r="D41" s="1"/>
  <c r="I18" i="7" s="1"/>
  <c r="J18" s="1"/>
  <c r="E413" i="13" s="1"/>
  <c r="C42" i="9"/>
  <c r="D42" s="1"/>
  <c r="I12" i="7" s="1"/>
  <c r="J12" s="1"/>
  <c r="E407" i="13" s="1"/>
  <c r="C43" i="9"/>
  <c r="D43" s="1"/>
  <c r="I64" i="7" s="1"/>
  <c r="J64" s="1"/>
  <c r="C44" i="9"/>
  <c r="D44" s="1"/>
  <c r="I65" i="7" s="1"/>
  <c r="J65" s="1"/>
  <c r="E460" i="13" s="1"/>
  <c r="C45" i="9"/>
  <c r="D45" s="1"/>
  <c r="I68" i="7" s="1"/>
  <c r="J68" s="1"/>
  <c r="E463" i="13" s="1"/>
  <c r="C46" i="9"/>
  <c r="C47"/>
  <c r="D47" s="1"/>
  <c r="C48"/>
  <c r="D48" s="1"/>
  <c r="I43" i="7" s="1"/>
  <c r="J43" s="1"/>
  <c r="E438" i="13" s="1"/>
  <c r="C49" i="9"/>
  <c r="D49" s="1"/>
  <c r="I44" i="7" s="1"/>
  <c r="J44" s="1"/>
  <c r="E439" i="13" s="1"/>
  <c r="C50" i="9"/>
  <c r="D50" s="1"/>
  <c r="I34" i="7" s="1"/>
  <c r="J34" s="1"/>
  <c r="E429" i="13" s="1"/>
  <c r="C51" i="9"/>
  <c r="D51" s="1"/>
  <c r="I36" i="7" s="1"/>
  <c r="J36" s="1"/>
  <c r="E431" i="13" s="1"/>
  <c r="C52" i="9"/>
  <c r="D52" s="1"/>
  <c r="I29" i="7" s="1"/>
  <c r="J29" s="1"/>
  <c r="E424" i="13" s="1"/>
  <c r="C53" i="9"/>
  <c r="D53" s="1"/>
  <c r="I30" i="7" s="1"/>
  <c r="J30" s="1"/>
  <c r="E425" i="13" s="1"/>
  <c r="C54" i="9"/>
  <c r="C55"/>
  <c r="D55" s="1"/>
  <c r="I40" i="7" s="1"/>
  <c r="J40" s="1"/>
  <c r="E435" i="13" s="1"/>
  <c r="C56" i="9"/>
  <c r="D56" s="1"/>
  <c r="C57"/>
  <c r="D57" s="1"/>
  <c r="I13" i="7" s="1"/>
  <c r="J13" s="1"/>
  <c r="E408" i="13" s="1"/>
  <c r="C58" i="9"/>
  <c r="D58" s="1"/>
  <c r="I20" i="7" s="1"/>
  <c r="J20" s="1"/>
  <c r="E415" i="13" s="1"/>
  <c r="C59" i="9"/>
  <c r="D59" s="1"/>
  <c r="I50" i="7" s="1"/>
  <c r="J50" s="1"/>
  <c r="E445" i="13" s="1"/>
  <c r="C60" i="9"/>
  <c r="D60" s="1"/>
  <c r="I52" i="7" s="1"/>
  <c r="J52" s="1"/>
  <c r="E447" i="13" s="1"/>
  <c r="C61" i="9"/>
  <c r="D61" s="1"/>
  <c r="I55" i="7" s="1"/>
  <c r="J55" s="1"/>
  <c r="E450" i="13" s="1"/>
  <c r="C62" i="9"/>
  <c r="C63"/>
  <c r="D63" s="1"/>
  <c r="C64"/>
  <c r="D64" s="1"/>
  <c r="C36"/>
  <c r="D36" s="1"/>
  <c r="I24" i="7" s="1"/>
  <c r="J24" s="1"/>
  <c r="D38" i="9"/>
  <c r="I8" i="7" s="1"/>
  <c r="J8" s="1"/>
  <c r="E403" i="13" s="1"/>
  <c r="D46" i="9"/>
  <c r="I48" i="7" s="1"/>
  <c r="J48" s="1"/>
  <c r="E443" i="13" s="1"/>
  <c r="D54" i="9"/>
  <c r="I28" i="7" s="1"/>
  <c r="J28" s="1"/>
  <c r="E423" i="13" s="1"/>
  <c r="D62" i="9"/>
  <c r="I4" i="7" s="1"/>
  <c r="J4" s="1"/>
  <c r="E399" i="13" s="1"/>
  <c r="I66" i="7" l="1"/>
  <c r="J66" s="1"/>
  <c r="I9"/>
  <c r="J9" s="1"/>
  <c r="E404" i="13" s="1"/>
  <c r="I67" i="7"/>
  <c r="J67" s="1"/>
  <c r="E462" i="13" s="1"/>
  <c r="I57" i="7"/>
  <c r="J57" s="1"/>
  <c r="E452" i="13" s="1"/>
  <c r="I10" i="7"/>
  <c r="J10" s="1"/>
  <c r="E405" i="13" s="1"/>
  <c r="I58" i="7"/>
  <c r="J58" s="1"/>
  <c r="E453" i="13" s="1"/>
  <c r="I11" i="7"/>
  <c r="J11" s="1"/>
  <c r="E406" i="13" s="1"/>
  <c r="I59" i="7"/>
  <c r="J59" s="1"/>
  <c r="E454" i="13" s="1"/>
  <c r="I26" i="7"/>
  <c r="J26" s="1"/>
  <c r="E421" i="13" s="1"/>
  <c r="M26"/>
  <c r="M48"/>
  <c r="K24" i="7"/>
  <c r="K26" s="1"/>
  <c r="E419" i="13"/>
  <c r="AF58" i="7"/>
  <c r="AF64"/>
  <c r="E459" i="13"/>
  <c r="AF66" i="7"/>
  <c r="E461" i="13"/>
  <c r="M46"/>
  <c r="N42"/>
  <c r="AY251" i="8"/>
  <c r="AY341"/>
  <c r="AY183"/>
  <c r="AY127"/>
  <c r="O57" i="13"/>
  <c r="G340"/>
  <c r="M163"/>
  <c r="M103"/>
  <c r="N188"/>
  <c r="AY208" i="8"/>
  <c r="N51" i="13"/>
  <c r="AY184" i="8"/>
  <c r="AY81"/>
  <c r="AY209"/>
  <c r="AY295"/>
  <c r="AY159"/>
  <c r="G28" i="13"/>
  <c r="G59"/>
  <c r="H101"/>
  <c r="O191"/>
  <c r="O314"/>
  <c r="G387"/>
  <c r="M235"/>
  <c r="M342"/>
  <c r="G29"/>
  <c r="AY144" i="8"/>
  <c r="AY199"/>
  <c r="AY33"/>
  <c r="H68" i="13"/>
  <c r="M359"/>
  <c r="G41"/>
  <c r="M199"/>
  <c r="G384"/>
  <c r="I11"/>
  <c r="N398"/>
  <c r="J11"/>
  <c r="O398"/>
  <c r="AY27" i="8"/>
  <c r="AY313"/>
  <c r="AY237"/>
  <c r="AY47"/>
  <c r="AL71" i="7"/>
  <c r="AY119" i="8"/>
  <c r="AY366"/>
  <c r="AM71" i="7"/>
  <c r="AI4"/>
  <c r="AE20"/>
  <c r="AF13"/>
  <c r="AE43"/>
  <c r="AF15"/>
  <c r="AF62"/>
  <c r="K62"/>
  <c r="AE65"/>
  <c r="K25"/>
  <c r="AF29"/>
  <c r="AE8"/>
  <c r="K8"/>
  <c r="AF26"/>
  <c r="AY154" i="8"/>
  <c r="AY345"/>
  <c r="I35" i="7"/>
  <c r="J35" s="1"/>
  <c r="I23"/>
  <c r="J23" s="1"/>
  <c r="I49"/>
  <c r="J49" s="1"/>
  <c r="I27"/>
  <c r="J27" s="1"/>
  <c r="E422" i="13" s="1"/>
  <c r="I51" i="7"/>
  <c r="J51" s="1"/>
  <c r="I19"/>
  <c r="J19" s="1"/>
  <c r="E414" i="13" s="1"/>
  <c r="I63" i="7"/>
  <c r="J63" s="1"/>
  <c r="E458" i="13" s="1"/>
  <c r="AI50" i="7"/>
  <c r="AI24"/>
  <c r="AI68"/>
  <c r="AI52"/>
  <c r="AI44"/>
  <c r="AI30"/>
  <c r="AI40"/>
  <c r="AI28"/>
  <c r="AE4"/>
  <c r="AI9"/>
  <c r="AI10"/>
  <c r="AF9"/>
  <c r="AF20"/>
  <c r="AE44"/>
  <c r="AE64"/>
  <c r="AF10"/>
  <c r="AF52"/>
  <c r="AE66"/>
  <c r="AI48"/>
  <c r="AI57"/>
  <c r="AE24"/>
  <c r="AE48"/>
  <c r="AF65"/>
  <c r="AE52"/>
  <c r="AF44"/>
  <c r="AD71"/>
  <c r="AD1"/>
  <c r="AI25"/>
  <c r="AI29"/>
  <c r="AI67"/>
  <c r="AI11"/>
  <c r="AF24"/>
  <c r="AE29"/>
  <c r="AF68"/>
  <c r="AE9"/>
  <c r="AF48"/>
  <c r="AE10"/>
  <c r="AF4"/>
  <c r="AI55"/>
  <c r="AI36"/>
  <c r="AI64"/>
  <c r="AI66"/>
  <c r="AE68"/>
  <c r="AI20"/>
  <c r="AI12"/>
  <c r="AI65"/>
  <c r="AE30"/>
  <c r="AE55"/>
  <c r="AF25"/>
  <c r="AF12"/>
  <c r="AE36"/>
  <c r="AE40"/>
  <c r="AE28"/>
  <c r="AF57"/>
  <c r="AI13"/>
  <c r="AI18"/>
  <c r="AI34"/>
  <c r="AE26"/>
  <c r="AE12"/>
  <c r="AE50"/>
  <c r="AF36"/>
  <c r="AE15"/>
  <c r="AF28"/>
  <c r="AE67"/>
  <c r="AF11"/>
  <c r="AE18"/>
  <c r="AE58"/>
  <c r="AE34"/>
  <c r="AE62"/>
  <c r="AI8"/>
  <c r="AI43"/>
  <c r="AI59"/>
  <c r="AF30"/>
  <c r="AF55"/>
  <c r="AE25"/>
  <c r="AF50"/>
  <c r="AF59"/>
  <c r="AF43"/>
  <c r="AE13"/>
  <c r="AF40"/>
  <c r="AF8"/>
  <c r="AF67"/>
  <c r="AE11"/>
  <c r="AF18"/>
  <c r="AE57"/>
  <c r="AF34"/>
  <c r="AI15"/>
  <c r="AI62"/>
  <c r="AI58"/>
  <c r="AI26"/>
  <c r="AY212" i="8"/>
  <c r="AY221"/>
  <c r="AY120"/>
  <c r="AY186"/>
  <c r="AY136"/>
  <c r="AY373"/>
  <c r="AY66"/>
  <c r="AY325"/>
  <c r="AY327"/>
  <c r="AY377"/>
  <c r="AY185"/>
  <c r="AY242"/>
  <c r="AY305"/>
  <c r="AY100"/>
  <c r="AY256"/>
  <c r="AY331"/>
  <c r="AY375"/>
  <c r="AY113"/>
  <c r="AY126"/>
  <c r="AY374"/>
  <c r="AY239"/>
  <c r="AY328"/>
  <c r="AY372"/>
  <c r="AY240"/>
  <c r="AY117"/>
  <c r="AY320"/>
  <c r="AY191"/>
  <c r="AY114"/>
  <c r="AY292"/>
  <c r="AY333"/>
  <c r="AY312"/>
  <c r="AY192"/>
  <c r="AY281"/>
  <c r="AY357"/>
  <c r="AY376"/>
  <c r="AY180"/>
  <c r="AY378"/>
  <c r="AY96"/>
  <c r="AY34"/>
  <c r="AY46"/>
  <c r="AY316"/>
  <c r="AY98"/>
  <c r="AY163"/>
  <c r="AY339"/>
  <c r="AY350"/>
  <c r="AY162"/>
  <c r="AY58"/>
  <c r="AY369"/>
  <c r="AY167"/>
  <c r="AY6"/>
  <c r="AY146"/>
  <c r="AY264"/>
  <c r="AY205"/>
  <c r="AY39"/>
  <c r="AY67"/>
  <c r="AY323"/>
  <c r="AY83"/>
  <c r="AY52"/>
  <c r="AY70"/>
  <c r="AY273"/>
  <c r="AY346"/>
  <c r="AY168"/>
  <c r="AY18"/>
  <c r="AY362"/>
  <c r="AY133"/>
  <c r="AY92"/>
  <c r="AY179"/>
  <c r="AY172"/>
  <c r="AY12"/>
  <c r="AY43"/>
  <c r="AY347"/>
  <c r="AY137"/>
  <c r="AY151"/>
  <c r="AY44"/>
  <c r="AY131"/>
  <c r="AY269"/>
  <c r="AY308"/>
  <c r="AY161"/>
  <c r="AY343"/>
  <c r="AY139"/>
  <c r="AY272"/>
  <c r="AY363"/>
  <c r="AY21"/>
  <c r="AY157"/>
  <c r="AY166"/>
  <c r="AY225"/>
  <c r="AY302"/>
  <c r="AY145"/>
  <c r="AY37"/>
  <c r="AY124"/>
  <c r="AY56"/>
  <c r="AY220"/>
  <c r="AY88"/>
  <c r="AY111"/>
  <c r="AY200"/>
  <c r="AY115"/>
  <c r="AY103"/>
  <c r="AY290"/>
  <c r="AY349"/>
  <c r="AY23"/>
  <c r="AY336"/>
  <c r="AY65"/>
  <c r="AY321"/>
  <c r="AY356"/>
  <c r="AY265"/>
  <c r="AY140"/>
  <c r="AY201"/>
  <c r="AY222"/>
  <c r="AY57"/>
  <c r="AY30"/>
  <c r="AY35"/>
  <c r="AY94"/>
  <c r="AY130"/>
  <c r="AY104"/>
  <c r="AY150"/>
  <c r="AY219"/>
  <c r="AY160"/>
  <c r="AY285"/>
  <c r="AY97"/>
  <c r="AY352"/>
  <c r="AY22"/>
  <c r="AY17"/>
  <c r="AY110"/>
  <c r="AY260"/>
  <c r="AY20"/>
  <c r="AY102"/>
  <c r="AY106"/>
  <c r="AY68"/>
  <c r="AY243"/>
  <c r="AY206"/>
  <c r="AY276"/>
  <c r="AY49"/>
  <c r="AY193"/>
  <c r="AY74"/>
  <c r="AY233"/>
  <c r="AY289"/>
  <c r="AY108"/>
  <c r="AY40"/>
  <c r="AY51"/>
  <c r="AY361"/>
  <c r="AY156"/>
  <c r="AY38"/>
  <c r="AY32"/>
  <c r="AY344"/>
  <c r="AY16"/>
  <c r="AY231"/>
  <c r="AY202"/>
  <c r="AY72"/>
  <c r="AY279"/>
  <c r="AY77"/>
  <c r="AY307"/>
  <c r="AY224"/>
  <c r="AY195"/>
  <c r="AY178"/>
  <c r="AY171"/>
  <c r="AY368"/>
  <c r="AY59"/>
  <c r="AY5"/>
  <c r="AY14"/>
  <c r="AY128"/>
  <c r="AY261"/>
  <c r="AY4"/>
  <c r="AY371"/>
  <c r="AY190"/>
  <c r="AY61"/>
  <c r="AY10"/>
  <c r="AY267"/>
  <c r="AY250"/>
  <c r="AY138"/>
  <c r="AY101"/>
  <c r="AY338"/>
  <c r="AY153"/>
  <c r="AY274"/>
  <c r="AY259"/>
  <c r="AY262"/>
  <c r="AY299"/>
  <c r="AY232"/>
  <c r="AY63"/>
  <c r="AY148"/>
  <c r="AY41"/>
  <c r="AY86"/>
  <c r="AY309"/>
  <c r="AY187"/>
  <c r="AY84"/>
  <c r="AY134"/>
  <c r="AY358"/>
  <c r="AY132"/>
  <c r="AY13"/>
  <c r="AY36"/>
  <c r="AY15"/>
  <c r="AY141"/>
  <c r="AY112"/>
  <c r="AY53"/>
  <c r="AY173"/>
  <c r="AY69"/>
  <c r="AY176"/>
  <c r="AY62"/>
  <c r="AY147"/>
  <c r="AY76"/>
  <c r="AY26"/>
  <c r="I60" i="7"/>
  <c r="J60" s="1"/>
  <c r="E455" i="13" s="1"/>
  <c r="I61" i="7"/>
  <c r="J61" s="1"/>
  <c r="E456" i="13" s="1"/>
  <c r="I42" i="7"/>
  <c r="J42" s="1"/>
  <c r="E437" i="13" s="1"/>
  <c r="I41" i="7"/>
  <c r="J41" s="1"/>
  <c r="I5"/>
  <c r="J5" s="1"/>
  <c r="E400" i="13" s="1"/>
  <c r="I7" i="7"/>
  <c r="J7" s="1"/>
  <c r="E402" i="13" s="1"/>
  <c r="I6" i="7"/>
  <c r="J6" s="1"/>
  <c r="I37"/>
  <c r="J37" s="1"/>
  <c r="E432" i="13" s="1"/>
  <c r="I39" i="7"/>
  <c r="J39" s="1"/>
  <c r="E434" i="13" s="1"/>
  <c r="I38" i="7"/>
  <c r="J38" s="1"/>
  <c r="E433" i="13" s="1"/>
  <c r="I33" i="7"/>
  <c r="J33" s="1"/>
  <c r="E428" i="13" s="1"/>
  <c r="I17" i="7"/>
  <c r="J17" s="1"/>
  <c r="E412" i="13" s="1"/>
  <c r="I56" i="7"/>
  <c r="J56" s="1"/>
  <c r="I32"/>
  <c r="J32" s="1"/>
  <c r="E427" i="13" s="1"/>
  <c r="I16" i="7"/>
  <c r="J16" s="1"/>
  <c r="E411" i="13" s="1"/>
  <c r="I47" i="7"/>
  <c r="J47" s="1"/>
  <c r="E442" i="13" s="1"/>
  <c r="I31" i="7"/>
  <c r="J31" s="1"/>
  <c r="E426" i="13" s="1"/>
  <c r="I54" i="7"/>
  <c r="J54" s="1"/>
  <c r="E449" i="13" s="1"/>
  <c r="I46" i="7"/>
  <c r="J46" s="1"/>
  <c r="E441" i="13" s="1"/>
  <c r="I22" i="7"/>
  <c r="J22" s="1"/>
  <c r="I14"/>
  <c r="J14" s="1"/>
  <c r="I69"/>
  <c r="J69" s="1"/>
  <c r="I53"/>
  <c r="J53" s="1"/>
  <c r="E448" i="13" s="1"/>
  <c r="I45" i="7"/>
  <c r="J45" s="1"/>
  <c r="E440" i="13" s="1"/>
  <c r="I21" i="7"/>
  <c r="J21" s="1"/>
  <c r="E416" i="13" s="1"/>
  <c r="AE26" i="8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"/>
  <c r="AE5"/>
  <c r="AE6"/>
  <c r="AE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46"/>
  <c r="D61" i="13" s="1"/>
  <c r="AE47" i="8"/>
  <c r="AE48"/>
  <c r="AE49"/>
  <c r="AE50"/>
  <c r="AE51"/>
  <c r="AE52"/>
  <c r="D67" i="13" s="1"/>
  <c r="AE53" i="8"/>
  <c r="AE54"/>
  <c r="AE55"/>
  <c r="AE56"/>
  <c r="AE57"/>
  <c r="AE58"/>
  <c r="AE59"/>
  <c r="AE60"/>
  <c r="AE61"/>
  <c r="AE62"/>
  <c r="AE63"/>
  <c r="AE64"/>
  <c r="AE65"/>
  <c r="AE66"/>
  <c r="D81" i="13" s="1"/>
  <c r="AE67" i="8"/>
  <c r="D82" i="13" s="1"/>
  <c r="AE68" i="8"/>
  <c r="AE69"/>
  <c r="AE70"/>
  <c r="AE71"/>
  <c r="AE72"/>
  <c r="AE73"/>
  <c r="AE74"/>
  <c r="D89" i="13" s="1"/>
  <c r="AE75" i="8"/>
  <c r="AE76"/>
  <c r="D91" i="13" s="1"/>
  <c r="AE77" i="8"/>
  <c r="D92" i="13" s="1"/>
  <c r="AE78" i="8"/>
  <c r="AE79"/>
  <c r="AE80"/>
  <c r="AE81"/>
  <c r="AE82"/>
  <c r="AE83"/>
  <c r="AE84"/>
  <c r="AE85"/>
  <c r="AE86"/>
  <c r="AE87"/>
  <c r="AE88"/>
  <c r="AE89"/>
  <c r="AE90"/>
  <c r="AE91"/>
  <c r="AE92"/>
  <c r="AE93"/>
  <c r="AE94"/>
  <c r="D109" i="13" s="1"/>
  <c r="AE95" i="8"/>
  <c r="AE96"/>
  <c r="AE97"/>
  <c r="AE98"/>
  <c r="AE99"/>
  <c r="D114" i="13" s="1"/>
  <c r="AE100" i="8"/>
  <c r="AE101"/>
  <c r="AE102"/>
  <c r="AE103"/>
  <c r="AE104"/>
  <c r="AE105"/>
  <c r="AE106"/>
  <c r="AE107"/>
  <c r="AE108"/>
  <c r="AE109"/>
  <c r="AE110"/>
  <c r="AE111"/>
  <c r="D126" i="13" s="1"/>
  <c r="AE112" i="8"/>
  <c r="D127" i="13" s="1"/>
  <c r="AE113" i="8"/>
  <c r="AE114"/>
  <c r="AE115"/>
  <c r="D130" i="13" s="1"/>
  <c r="AE116" i="8"/>
  <c r="AE117"/>
  <c r="AE118"/>
  <c r="AE119"/>
  <c r="AE120"/>
  <c r="AE121"/>
  <c r="AE122"/>
  <c r="AE123"/>
  <c r="AE124"/>
  <c r="AE125"/>
  <c r="AE126"/>
  <c r="AE127"/>
  <c r="AE128"/>
  <c r="D143" i="13" s="1"/>
  <c r="AE129" i="8"/>
  <c r="AE130"/>
  <c r="AE131"/>
  <c r="AE132"/>
  <c r="AE133"/>
  <c r="AE134"/>
  <c r="AE135"/>
  <c r="AE136"/>
  <c r="AE137"/>
  <c r="AE138"/>
  <c r="AE139"/>
  <c r="D154" i="13" s="1"/>
  <c r="AE140" i="8"/>
  <c r="AE141"/>
  <c r="AE142"/>
  <c r="AE143"/>
  <c r="AE144"/>
  <c r="AE145"/>
  <c r="AE146"/>
  <c r="AE147"/>
  <c r="AE148"/>
  <c r="D163" i="13" s="1"/>
  <c r="AE149" i="8"/>
  <c r="AE150"/>
  <c r="AE151"/>
  <c r="AE152"/>
  <c r="AE153"/>
  <c r="AE154"/>
  <c r="AE155"/>
  <c r="AE156"/>
  <c r="AE157"/>
  <c r="AE158"/>
  <c r="AE159"/>
  <c r="AE160"/>
  <c r="AE161"/>
  <c r="AE162"/>
  <c r="AE163"/>
  <c r="AE164"/>
  <c r="AE165"/>
  <c r="AE166"/>
  <c r="AE167"/>
  <c r="AE168"/>
  <c r="AE169"/>
  <c r="AE170"/>
  <c r="AE171"/>
  <c r="AE172"/>
  <c r="AE173"/>
  <c r="D188" i="13" s="1"/>
  <c r="AE174" i="8"/>
  <c r="AE175"/>
  <c r="AE176"/>
  <c r="D191" i="13" s="1"/>
  <c r="AE177" i="8"/>
  <c r="AE178"/>
  <c r="AE179"/>
  <c r="D194" i="13" s="1"/>
  <c r="AE180" i="8"/>
  <c r="AE181"/>
  <c r="AE182"/>
  <c r="AE183"/>
  <c r="AE184"/>
  <c r="AE185"/>
  <c r="AE186"/>
  <c r="AE187"/>
  <c r="D202" i="13" s="1"/>
  <c r="AE188" i="8"/>
  <c r="AE189"/>
  <c r="AE190"/>
  <c r="AE191"/>
  <c r="AE192"/>
  <c r="AE193"/>
  <c r="D208" i="13" s="1"/>
  <c r="AE194" i="8"/>
  <c r="AE195"/>
  <c r="D210" i="13" s="1"/>
  <c r="AE196" i="8"/>
  <c r="AE197"/>
  <c r="AE198"/>
  <c r="AE199"/>
  <c r="AE200"/>
  <c r="AE201"/>
  <c r="D216" i="13" s="1"/>
  <c r="AE202" i="8"/>
  <c r="AE203"/>
  <c r="AE204"/>
  <c r="AE205"/>
  <c r="AE206"/>
  <c r="D221" i="13" s="1"/>
  <c r="AE207" i="8"/>
  <c r="AE208"/>
  <c r="AE209"/>
  <c r="D224" i="13" s="1"/>
  <c r="AE210" i="8"/>
  <c r="AE211"/>
  <c r="AE212"/>
  <c r="AE213"/>
  <c r="AE214"/>
  <c r="AE215"/>
  <c r="AE216"/>
  <c r="AE217"/>
  <c r="AE218"/>
  <c r="AE219"/>
  <c r="D234" i="13" s="1"/>
  <c r="AE220" i="8"/>
  <c r="AE221"/>
  <c r="AE222"/>
  <c r="AE223"/>
  <c r="AE224"/>
  <c r="AE225"/>
  <c r="AE226"/>
  <c r="AE227"/>
  <c r="AE228"/>
  <c r="AE229"/>
  <c r="AE230"/>
  <c r="AE231"/>
  <c r="AE232"/>
  <c r="AE233"/>
  <c r="D248" i="13" s="1"/>
  <c r="AE234" i="8"/>
  <c r="AE235"/>
  <c r="AE236"/>
  <c r="AE237"/>
  <c r="AE238"/>
  <c r="AE239"/>
  <c r="AE240"/>
  <c r="AE241"/>
  <c r="AE242"/>
  <c r="AE243"/>
  <c r="D258" i="13" s="1"/>
  <c r="AE244" i="8"/>
  <c r="AE245"/>
  <c r="AE246"/>
  <c r="AE247"/>
  <c r="AE248"/>
  <c r="AE249"/>
  <c r="AE250"/>
  <c r="AE251"/>
  <c r="D266" i="13" s="1"/>
  <c r="AE252" i="8"/>
  <c r="AE253"/>
  <c r="AE254"/>
  <c r="AE255"/>
  <c r="AE256"/>
  <c r="AE257"/>
  <c r="AE258"/>
  <c r="AE259"/>
  <c r="AE260"/>
  <c r="AE261"/>
  <c r="AE262"/>
  <c r="AE263"/>
  <c r="AE264"/>
  <c r="AE265"/>
  <c r="AE266"/>
  <c r="AE267"/>
  <c r="D282" i="13" s="1"/>
  <c r="AE268" i="8"/>
  <c r="AE269"/>
  <c r="AE270"/>
  <c r="AE271"/>
  <c r="AE272"/>
  <c r="AE273"/>
  <c r="AE274"/>
  <c r="AE275"/>
  <c r="AE276"/>
  <c r="AE277"/>
  <c r="AE278"/>
  <c r="AE279"/>
  <c r="D294" i="13" s="1"/>
  <c r="AE280" i="8"/>
  <c r="AE281"/>
  <c r="AE282"/>
  <c r="AE283"/>
  <c r="AE284"/>
  <c r="AE285"/>
  <c r="D300" i="13" s="1"/>
  <c r="AE286" i="8"/>
  <c r="AE287"/>
  <c r="AE288"/>
  <c r="AE289"/>
  <c r="AE290"/>
  <c r="D305" i="13" s="1"/>
  <c r="AE291" i="8"/>
  <c r="AE292"/>
  <c r="AE293"/>
  <c r="AE294"/>
  <c r="AE295"/>
  <c r="AE296"/>
  <c r="AE297"/>
  <c r="AE298"/>
  <c r="AE299"/>
  <c r="D314" i="13" s="1"/>
  <c r="AE300" i="8"/>
  <c r="AE301"/>
  <c r="AE302"/>
  <c r="AE303"/>
  <c r="AE304"/>
  <c r="AE305"/>
  <c r="AE306"/>
  <c r="AE307"/>
  <c r="AE308"/>
  <c r="AE309"/>
  <c r="D324" i="13" s="1"/>
  <c r="AE310" i="8"/>
  <c r="AE311"/>
  <c r="AE312"/>
  <c r="AE313"/>
  <c r="AE314"/>
  <c r="AE315"/>
  <c r="AE316"/>
  <c r="AE317"/>
  <c r="AE318"/>
  <c r="AE319"/>
  <c r="AE320"/>
  <c r="AE321"/>
  <c r="D336" i="13" s="1"/>
  <c r="AE322" i="8"/>
  <c r="AE323"/>
  <c r="D338" i="13" s="1"/>
  <c r="AE324" i="8"/>
  <c r="AE325"/>
  <c r="AE326"/>
  <c r="AE327"/>
  <c r="AE328"/>
  <c r="AE329"/>
  <c r="AE330"/>
  <c r="AE331"/>
  <c r="AE332"/>
  <c r="AE333"/>
  <c r="AE334"/>
  <c r="AE335"/>
  <c r="AE336"/>
  <c r="AE337"/>
  <c r="AE338"/>
  <c r="AE339"/>
  <c r="AE340"/>
  <c r="AE341"/>
  <c r="AE342"/>
  <c r="AE343"/>
  <c r="AE344"/>
  <c r="AE345"/>
  <c r="AE346"/>
  <c r="AE347"/>
  <c r="AE348"/>
  <c r="AE349"/>
  <c r="AE350"/>
  <c r="AE351"/>
  <c r="AE352"/>
  <c r="AE353"/>
  <c r="AE354"/>
  <c r="AE355"/>
  <c r="AE356"/>
  <c r="AE357"/>
  <c r="AE358"/>
  <c r="AE359"/>
  <c r="AE360"/>
  <c r="AE361"/>
  <c r="AE362"/>
  <c r="AE363"/>
  <c r="AE364"/>
  <c r="AE365"/>
  <c r="AE366"/>
  <c r="AE367"/>
  <c r="AE368"/>
  <c r="AE369"/>
  <c r="AE370"/>
  <c r="AE371"/>
  <c r="AE372"/>
  <c r="AE373"/>
  <c r="D388" i="13" s="1"/>
  <c r="AE374" i="8"/>
  <c r="AE25"/>
  <c r="D40" i="13" s="1"/>
  <c r="D34" l="1"/>
  <c r="D26"/>
  <c r="D22"/>
  <c r="AE59" i="7"/>
  <c r="D36" i="13"/>
  <c r="D28"/>
  <c r="D24"/>
  <c r="D46"/>
  <c r="D42"/>
  <c r="D48"/>
  <c r="D44"/>
  <c r="K67" i="7"/>
  <c r="E464" i="13"/>
  <c r="AI49" i="7"/>
  <c r="E444" i="13"/>
  <c r="K13" i="7"/>
  <c r="E409" i="13"/>
  <c r="K57" i="7"/>
  <c r="E451" i="13"/>
  <c r="AF23" i="7"/>
  <c r="E418" i="13"/>
  <c r="AI6" i="7"/>
  <c r="E401" i="13"/>
  <c r="AI22" i="7"/>
  <c r="E417" i="13"/>
  <c r="AI41" i="7"/>
  <c r="E436" i="13"/>
  <c r="AF51" i="7"/>
  <c r="E446" i="13"/>
  <c r="AE35" i="7"/>
  <c r="E430" i="13"/>
  <c r="D35"/>
  <c r="D31"/>
  <c r="D27"/>
  <c r="D23"/>
  <c r="D19"/>
  <c r="D57"/>
  <c r="D45"/>
  <c r="D25"/>
  <c r="D21"/>
  <c r="D59"/>
  <c r="D55"/>
  <c r="D47"/>
  <c r="D327"/>
  <c r="AF304" i="8"/>
  <c r="AZ304" s="1"/>
  <c r="D319" i="13"/>
  <c r="D311"/>
  <c r="AF288" i="8"/>
  <c r="D303" i="13"/>
  <c r="AF280" i="8"/>
  <c r="AZ280" s="1"/>
  <c r="D295" i="13"/>
  <c r="D287"/>
  <c r="D279"/>
  <c r="D271"/>
  <c r="AF248" i="8"/>
  <c r="D263" i="13"/>
  <c r="D255"/>
  <c r="AF236" i="8"/>
  <c r="BD236" s="1"/>
  <c r="D251" i="13"/>
  <c r="AF228" i="8"/>
  <c r="D243" i="13"/>
  <c r="D235"/>
  <c r="D227"/>
  <c r="AF204" i="8"/>
  <c r="D219" i="13"/>
  <c r="AF196" i="8"/>
  <c r="AZ196" s="1"/>
  <c r="D211" i="13"/>
  <c r="AF188" i="8"/>
  <c r="D203" i="13"/>
  <c r="D187"/>
  <c r="AF164" i="8"/>
  <c r="D179" i="13"/>
  <c r="D171"/>
  <c r="D167"/>
  <c r="D159"/>
  <c r="D155"/>
  <c r="D147"/>
  <c r="D139"/>
  <c r="D119"/>
  <c r="D115"/>
  <c r="D107"/>
  <c r="D99"/>
  <c r="AF80" i="8"/>
  <c r="BD80" s="1"/>
  <c r="D95" i="13"/>
  <c r="D87"/>
  <c r="D79"/>
  <c r="D30"/>
  <c r="AF45" i="8"/>
  <c r="D60" i="13"/>
  <c r="AF322" i="8"/>
  <c r="BD322" s="1"/>
  <c r="D337" i="13"/>
  <c r="AF318" i="8"/>
  <c r="D333" i="13"/>
  <c r="AF314" i="8"/>
  <c r="AZ314" s="1"/>
  <c r="D329" i="13"/>
  <c r="AF310" i="8"/>
  <c r="BD310" s="1"/>
  <c r="D325" i="13"/>
  <c r="AF306" i="8"/>
  <c r="AZ306" s="1"/>
  <c r="D321" i="13"/>
  <c r="D317"/>
  <c r="AF298" i="8"/>
  <c r="AZ298" s="1"/>
  <c r="D313" i="13"/>
  <c r="AF294" i="8"/>
  <c r="AZ294" s="1"/>
  <c r="D309" i="13"/>
  <c r="AF286" i="8"/>
  <c r="AZ286" s="1"/>
  <c r="D301" i="13"/>
  <c r="AF282" i="8"/>
  <c r="BD282" s="1"/>
  <c r="D297" i="13"/>
  <c r="AF278" i="8"/>
  <c r="AZ278" s="1"/>
  <c r="D293" i="13"/>
  <c r="D289"/>
  <c r="AF270" i="8"/>
  <c r="D285" i="13"/>
  <c r="AF266" i="8"/>
  <c r="AZ266" s="1"/>
  <c r="D281" i="13"/>
  <c r="D277"/>
  <c r="AF258" i="8"/>
  <c r="AZ258" s="1"/>
  <c r="D273" i="13"/>
  <c r="AF254" i="8"/>
  <c r="AZ254" s="1"/>
  <c r="D269" i="13"/>
  <c r="D265"/>
  <c r="AF246" i="8"/>
  <c r="BD246" s="1"/>
  <c r="D261" i="13"/>
  <c r="D257"/>
  <c r="AF238" i="8"/>
  <c r="BD238" s="1"/>
  <c r="D253" i="13"/>
  <c r="AF234" i="8"/>
  <c r="BD234" s="1"/>
  <c r="D249" i="13"/>
  <c r="AF230" i="8"/>
  <c r="AZ230" s="1"/>
  <c r="D245" i="13"/>
  <c r="AF226" i="8"/>
  <c r="BD226" s="1"/>
  <c r="D241" i="13"/>
  <c r="D237"/>
  <c r="D233"/>
  <c r="AF214" i="8"/>
  <c r="AZ214" s="1"/>
  <c r="D229" i="13"/>
  <c r="AF210" i="8"/>
  <c r="AZ210" s="1"/>
  <c r="D225" i="13"/>
  <c r="D217"/>
  <c r="AF198" i="8"/>
  <c r="AZ198" s="1"/>
  <c r="D213" i="13"/>
  <c r="AF194" i="8"/>
  <c r="BD194" s="1"/>
  <c r="D209" i="13"/>
  <c r="D205"/>
  <c r="D201"/>
  <c r="AF182" i="8"/>
  <c r="AZ182" s="1"/>
  <c r="D197" i="13"/>
  <c r="D193"/>
  <c r="AF174" i="8"/>
  <c r="AZ174" s="1"/>
  <c r="D189" i="13"/>
  <c r="AF170" i="8"/>
  <c r="BD170" s="1"/>
  <c r="D185" i="13"/>
  <c r="D181"/>
  <c r="D177"/>
  <c r="AF158" i="8"/>
  <c r="AZ158" s="1"/>
  <c r="D173" i="13"/>
  <c r="D169"/>
  <c r="D165"/>
  <c r="D161"/>
  <c r="D157"/>
  <c r="D153"/>
  <c r="D149"/>
  <c r="D145"/>
  <c r="D141"/>
  <c r="AF122" i="8"/>
  <c r="AZ122" s="1"/>
  <c r="D137" i="13"/>
  <c r="AF118" i="8"/>
  <c r="D133" i="13"/>
  <c r="D129"/>
  <c r="D125"/>
  <c r="D121"/>
  <c r="D117"/>
  <c r="D113"/>
  <c r="AF90" i="8"/>
  <c r="AZ90" s="1"/>
  <c r="D105" i="13"/>
  <c r="D101"/>
  <c r="AF82" i="8"/>
  <c r="AZ82" s="1"/>
  <c r="D97" i="13"/>
  <c r="AF78" i="8"/>
  <c r="BD78" s="1"/>
  <c r="D93" i="13"/>
  <c r="D85"/>
  <c r="D77"/>
  <c r="D73"/>
  <c r="AF54" i="8"/>
  <c r="BD54" s="1"/>
  <c r="D69" i="13"/>
  <c r="D65"/>
  <c r="D32"/>
  <c r="D20"/>
  <c r="D58"/>
  <c r="D54"/>
  <c r="D50"/>
  <c r="AF317" i="8"/>
  <c r="D332" i="13"/>
  <c r="D328"/>
  <c r="D320"/>
  <c r="AF301" i="8"/>
  <c r="AZ301" s="1"/>
  <c r="D316" i="13"/>
  <c r="AF297" i="8"/>
  <c r="BD297" s="1"/>
  <c r="D312" i="13"/>
  <c r="AF293" i="8"/>
  <c r="BD293" s="1"/>
  <c r="D308" i="13"/>
  <c r="D304"/>
  <c r="D296"/>
  <c r="AF277" i="8"/>
  <c r="D292" i="13"/>
  <c r="D288"/>
  <c r="D284"/>
  <c r="D280"/>
  <c r="D276"/>
  <c r="AF257" i="8"/>
  <c r="AZ257" s="1"/>
  <c r="D272" i="13"/>
  <c r="AF253" i="8"/>
  <c r="BD253" s="1"/>
  <c r="D268" i="13"/>
  <c r="AF249" i="8"/>
  <c r="BD249" s="1"/>
  <c r="D264" i="13"/>
  <c r="AF245" i="8"/>
  <c r="BD245" s="1"/>
  <c r="D260" i="13"/>
  <c r="AF241" i="8"/>
  <c r="BD241" s="1"/>
  <c r="D256" i="13"/>
  <c r="D252"/>
  <c r="AF229" i="8"/>
  <c r="D244" i="13"/>
  <c r="D240"/>
  <c r="D236"/>
  <c r="AF217" i="8"/>
  <c r="BD217" s="1"/>
  <c r="D232" i="13"/>
  <c r="D228"/>
  <c r="D220"/>
  <c r="AF197" i="8"/>
  <c r="D212" i="13"/>
  <c r="D204"/>
  <c r="D200"/>
  <c r="AF181" i="8"/>
  <c r="AZ181" s="1"/>
  <c r="D196" i="13"/>
  <c r="AF177" i="8"/>
  <c r="BD177" s="1"/>
  <c r="D192" i="13"/>
  <c r="AF169" i="8"/>
  <c r="AZ169" s="1"/>
  <c r="D184" i="13"/>
  <c r="AF165" i="8"/>
  <c r="D180" i="13"/>
  <c r="D176"/>
  <c r="D172"/>
  <c r="D168"/>
  <c r="AF149" i="8"/>
  <c r="D164" i="13"/>
  <c r="D160"/>
  <c r="D156"/>
  <c r="D152"/>
  <c r="D148"/>
  <c r="AF129" i="8"/>
  <c r="BD129" s="1"/>
  <c r="D144" i="13"/>
  <c r="AF125" i="8"/>
  <c r="BD125" s="1"/>
  <c r="D140" i="13"/>
  <c r="AF121" i="8"/>
  <c r="AZ121" s="1"/>
  <c r="D136" i="13"/>
  <c r="D132"/>
  <c r="D128"/>
  <c r="AF109" i="8"/>
  <c r="BD109" s="1"/>
  <c r="D124" i="13"/>
  <c r="AF105" i="8"/>
  <c r="BD105" s="1"/>
  <c r="D120" i="13"/>
  <c r="D116"/>
  <c r="D112"/>
  <c r="AF93" i="8"/>
  <c r="D108" i="13"/>
  <c r="AF89" i="8"/>
  <c r="BD89" s="1"/>
  <c r="D104" i="13"/>
  <c r="AF85" i="8"/>
  <c r="AZ85" s="1"/>
  <c r="D100" i="13"/>
  <c r="D96"/>
  <c r="AF73" i="8"/>
  <c r="AZ73" s="1"/>
  <c r="D88" i="13"/>
  <c r="D84"/>
  <c r="D80"/>
  <c r="D76"/>
  <c r="D72"/>
  <c r="D68"/>
  <c r="D64"/>
  <c r="AF24" i="8"/>
  <c r="BD24" s="1"/>
  <c r="D39" i="13"/>
  <c r="D53"/>
  <c r="D49"/>
  <c r="D41"/>
  <c r="D335"/>
  <c r="D331"/>
  <c r="D323"/>
  <c r="AF300" i="8"/>
  <c r="AZ300" s="1"/>
  <c r="D315" i="13"/>
  <c r="D307"/>
  <c r="AF284" i="8"/>
  <c r="D299" i="13"/>
  <c r="D291"/>
  <c r="AF268" i="8"/>
  <c r="D283" i="13"/>
  <c r="D275"/>
  <c r="AF252" i="8"/>
  <c r="D267" i="13"/>
  <c r="AF244" i="8"/>
  <c r="BD244" s="1"/>
  <c r="D259" i="13"/>
  <c r="D247"/>
  <c r="D239"/>
  <c r="AF216" i="8"/>
  <c r="BD216" s="1"/>
  <c r="D231" i="13"/>
  <c r="D223"/>
  <c r="D215"/>
  <c r="D207"/>
  <c r="D199"/>
  <c r="D195"/>
  <c r="D183"/>
  <c r="D175"/>
  <c r="D151"/>
  <c r="D135"/>
  <c r="AF116" i="8"/>
  <c r="AZ116" s="1"/>
  <c r="D131" i="13"/>
  <c r="D123"/>
  <c r="D111"/>
  <c r="D103"/>
  <c r="D83"/>
  <c r="D75"/>
  <c r="D71"/>
  <c r="AF48" i="8"/>
  <c r="D63" i="13"/>
  <c r="D38"/>
  <c r="D56"/>
  <c r="D52"/>
  <c r="AF319" i="8"/>
  <c r="AZ319" s="1"/>
  <c r="D334" i="13"/>
  <c r="AF315" i="8"/>
  <c r="D330" i="13"/>
  <c r="D326"/>
  <c r="D322"/>
  <c r="D318"/>
  <c r="D310"/>
  <c r="AF291" i="8"/>
  <c r="BD291" s="1"/>
  <c r="D306" i="13"/>
  <c r="AF287" i="8"/>
  <c r="AZ287" s="1"/>
  <c r="D302" i="13"/>
  <c r="AF283" i="8"/>
  <c r="AZ283" s="1"/>
  <c r="D298" i="13"/>
  <c r="AF275" i="8"/>
  <c r="BD275" s="1"/>
  <c r="D290" i="13"/>
  <c r="AF271" i="8"/>
  <c r="AZ271" s="1"/>
  <c r="D286" i="13"/>
  <c r="AF263" i="8"/>
  <c r="D278" i="13"/>
  <c r="D274"/>
  <c r="AF255" i="8"/>
  <c r="AZ255" s="1"/>
  <c r="D270" i="13"/>
  <c r="AF247" i="8"/>
  <c r="AZ247" s="1"/>
  <c r="D262" i="13"/>
  <c r="D254"/>
  <c r="AF235" i="8"/>
  <c r="AZ235" s="1"/>
  <c r="D250" i="13"/>
  <c r="D246"/>
  <c r="AF227" i="8"/>
  <c r="AZ227" s="1"/>
  <c r="D242" i="13"/>
  <c r="AF223" i="8"/>
  <c r="D238" i="13"/>
  <c r="AF215" i="8"/>
  <c r="BD215" s="1"/>
  <c r="D230" i="13"/>
  <c r="AF211" i="8"/>
  <c r="D226" i="13"/>
  <c r="AF207" i="8"/>
  <c r="AZ207" s="1"/>
  <c r="D222" i="13"/>
  <c r="AF203" i="8"/>
  <c r="AZ203" s="1"/>
  <c r="D218" i="13"/>
  <c r="D214"/>
  <c r="D206"/>
  <c r="D198"/>
  <c r="AF175" i="8"/>
  <c r="BD175" s="1"/>
  <c r="D190" i="13"/>
  <c r="D186"/>
  <c r="D182"/>
  <c r="D178"/>
  <c r="D174"/>
  <c r="AF155" i="8"/>
  <c r="D170" i="13"/>
  <c r="D166"/>
  <c r="D162"/>
  <c r="AF143" i="8"/>
  <c r="BD143" s="1"/>
  <c r="D158" i="13"/>
  <c r="D150"/>
  <c r="D146"/>
  <c r="D142"/>
  <c r="AF123" i="8"/>
  <c r="AZ123" s="1"/>
  <c r="D138" i="13"/>
  <c r="D134"/>
  <c r="AF107" i="8"/>
  <c r="D122" i="13"/>
  <c r="D118"/>
  <c r="AF95" i="8"/>
  <c r="AZ95" s="1"/>
  <c r="D110" i="13"/>
  <c r="AF91" i="8"/>
  <c r="D106" i="13"/>
  <c r="D102"/>
  <c r="D98"/>
  <c r="AF79" i="8"/>
  <c r="D94" i="13"/>
  <c r="AF75" i="8"/>
  <c r="BD75" s="1"/>
  <c r="D90" i="13"/>
  <c r="D86"/>
  <c r="D78"/>
  <c r="D74"/>
  <c r="AF55" i="8"/>
  <c r="BD55" s="1"/>
  <c r="D70" i="13"/>
  <c r="D66"/>
  <c r="D62"/>
  <c r="D37"/>
  <c r="D33"/>
  <c r="D29"/>
  <c r="D51"/>
  <c r="D43"/>
  <c r="D386"/>
  <c r="AF367" i="8"/>
  <c r="AZ367" s="1"/>
  <c r="D382" i="13"/>
  <c r="D378"/>
  <c r="AF359" i="8"/>
  <c r="AZ359" s="1"/>
  <c r="D374" i="13"/>
  <c r="AF355" i="8"/>
  <c r="AZ355" s="1"/>
  <c r="D370" i="13"/>
  <c r="AF351" i="8"/>
  <c r="BD351" s="1"/>
  <c r="D366" i="13"/>
  <c r="D362"/>
  <c r="D358"/>
  <c r="D354"/>
  <c r="AF335" i="8"/>
  <c r="BD335" s="1"/>
  <c r="D350" i="13"/>
  <c r="D346"/>
  <c r="D342"/>
  <c r="D389"/>
  <c r="D385"/>
  <c r="D381"/>
  <c r="D377"/>
  <c r="D373"/>
  <c r="AF354" i="8"/>
  <c r="BD354" s="1"/>
  <c r="D369" i="13"/>
  <c r="D365"/>
  <c r="D361"/>
  <c r="AF342" i="8"/>
  <c r="AZ342" s="1"/>
  <c r="D357" i="13"/>
  <c r="D353"/>
  <c r="AF334" i="8"/>
  <c r="AZ334" s="1"/>
  <c r="D349" i="13"/>
  <c r="AF330" i="8"/>
  <c r="BD330" s="1"/>
  <c r="D345" i="13"/>
  <c r="AF326" i="8"/>
  <c r="AZ326" s="1"/>
  <c r="D341" i="13"/>
  <c r="D384"/>
  <c r="AF365" i="8"/>
  <c r="BD365" s="1"/>
  <c r="D380" i="13"/>
  <c r="D376"/>
  <c r="D372"/>
  <c r="AF353" i="8"/>
  <c r="AZ353" s="1"/>
  <c r="D368" i="13"/>
  <c r="D364"/>
  <c r="D360"/>
  <c r="D356"/>
  <c r="AF337" i="8"/>
  <c r="AZ337" s="1"/>
  <c r="D352" i="13"/>
  <c r="D348"/>
  <c r="AF329" i="8"/>
  <c r="BD329" s="1"/>
  <c r="D344" i="13"/>
  <c r="D340"/>
  <c r="D387"/>
  <c r="D383"/>
  <c r="AF364" i="8"/>
  <c r="AZ364" s="1"/>
  <c r="D379" i="13"/>
  <c r="AF360" i="8"/>
  <c r="AZ360" s="1"/>
  <c r="D375" i="13"/>
  <c r="D371"/>
  <c r="D367"/>
  <c r="AF348" i="8"/>
  <c r="AZ348" s="1"/>
  <c r="D363" i="13"/>
  <c r="D359"/>
  <c r="AF340" i="8"/>
  <c r="AZ340" s="1"/>
  <c r="D355" i="13"/>
  <c r="D351"/>
  <c r="AF332" i="8"/>
  <c r="AZ332" s="1"/>
  <c r="D347" i="13"/>
  <c r="D343"/>
  <c r="AF324" i="8"/>
  <c r="AZ324" s="1"/>
  <c r="D339" i="13"/>
  <c r="E11"/>
  <c r="G398"/>
  <c r="F11"/>
  <c r="H398"/>
  <c r="AE380" i="8"/>
  <c r="D18" i="13" s="1"/>
  <c r="AF66" i="8"/>
  <c r="E81" i="13" s="1"/>
  <c r="AF19" i="8"/>
  <c r="AF11"/>
  <c r="AF9"/>
  <c r="AF42"/>
  <c r="AF33"/>
  <c r="BD33" s="1"/>
  <c r="AF31"/>
  <c r="AF29"/>
  <c r="AF27"/>
  <c r="K14" i="7"/>
  <c r="K59"/>
  <c r="K55"/>
  <c r="K4"/>
  <c r="K56"/>
  <c r="K58"/>
  <c r="K18"/>
  <c r="K65"/>
  <c r="K40"/>
  <c r="K69"/>
  <c r="K6"/>
  <c r="K31"/>
  <c r="K43"/>
  <c r="K68"/>
  <c r="K15"/>
  <c r="K33"/>
  <c r="K48"/>
  <c r="K30"/>
  <c r="K12"/>
  <c r="K10"/>
  <c r="K9"/>
  <c r="K11"/>
  <c r="K54"/>
  <c r="K17"/>
  <c r="K44"/>
  <c r="AI23"/>
  <c r="AI27"/>
  <c r="K28"/>
  <c r="K27"/>
  <c r="K50"/>
  <c r="K16"/>
  <c r="K49"/>
  <c r="K39"/>
  <c r="K37"/>
  <c r="K38"/>
  <c r="K29"/>
  <c r="K47"/>
  <c r="K32"/>
  <c r="K53"/>
  <c r="K41"/>
  <c r="K36"/>
  <c r="AF63"/>
  <c r="K63"/>
  <c r="K64"/>
  <c r="K66"/>
  <c r="K52"/>
  <c r="K42"/>
  <c r="K45"/>
  <c r="K35"/>
  <c r="K60"/>
  <c r="K61"/>
  <c r="K5"/>
  <c r="K46"/>
  <c r="K7"/>
  <c r="AE19"/>
  <c r="K23"/>
  <c r="K21"/>
  <c r="K22"/>
  <c r="K19"/>
  <c r="K20"/>
  <c r="K51"/>
  <c r="K34"/>
  <c r="AE23"/>
  <c r="AE63"/>
  <c r="AI63"/>
  <c r="AE51"/>
  <c r="AI35"/>
  <c r="AI19"/>
  <c r="AF35"/>
  <c r="AI51"/>
  <c r="AE49"/>
  <c r="AF49"/>
  <c r="AF27"/>
  <c r="AE27"/>
  <c r="AF19"/>
  <c r="J71"/>
  <c r="AI45"/>
  <c r="AE45"/>
  <c r="AF45"/>
  <c r="AI21"/>
  <c r="AE21"/>
  <c r="AF21"/>
  <c r="AI31"/>
  <c r="AF31"/>
  <c r="AE31"/>
  <c r="AI39"/>
  <c r="AF39"/>
  <c r="AE39"/>
  <c r="AI60"/>
  <c r="AF60"/>
  <c r="AE60"/>
  <c r="AI53"/>
  <c r="AF53"/>
  <c r="AE53"/>
  <c r="AI16"/>
  <c r="AF16"/>
  <c r="AE16"/>
  <c r="AF6"/>
  <c r="AE6"/>
  <c r="AI69"/>
  <c r="AE69"/>
  <c r="AF69"/>
  <c r="AI32"/>
  <c r="AF32"/>
  <c r="AE32"/>
  <c r="AI7"/>
  <c r="AE7"/>
  <c r="AF7"/>
  <c r="AI47"/>
  <c r="AF47"/>
  <c r="AE47"/>
  <c r="AI14"/>
  <c r="AF14"/>
  <c r="AE14"/>
  <c r="AI56"/>
  <c r="AF56"/>
  <c r="AE56"/>
  <c r="AI5"/>
  <c r="AF5"/>
  <c r="AE5"/>
  <c r="AF22"/>
  <c r="AE22"/>
  <c r="AI17"/>
  <c r="AF17"/>
  <c r="AE17"/>
  <c r="AE41"/>
  <c r="AF41"/>
  <c r="AI46"/>
  <c r="AF46"/>
  <c r="AE46"/>
  <c r="AI33"/>
  <c r="AE33"/>
  <c r="AF33"/>
  <c r="AI42"/>
  <c r="AE42"/>
  <c r="AF42"/>
  <c r="AI37"/>
  <c r="AE37"/>
  <c r="AF37"/>
  <c r="AI54"/>
  <c r="AE54"/>
  <c r="AF54"/>
  <c r="AI38"/>
  <c r="AF38"/>
  <c r="AE38"/>
  <c r="AI61"/>
  <c r="AF61"/>
  <c r="AE61"/>
  <c r="AF327" i="8"/>
  <c r="AZ327" s="1"/>
  <c r="AF239"/>
  <c r="E254" i="13" s="1"/>
  <c r="AF377" i="8"/>
  <c r="AF373"/>
  <c r="E388" i="13" s="1"/>
  <c r="AF357" i="8"/>
  <c r="BD357" s="1"/>
  <c r="AF333"/>
  <c r="E348" i="13" s="1"/>
  <c r="AF325" i="8"/>
  <c r="AZ325" s="1"/>
  <c r="AF313"/>
  <c r="AF305"/>
  <c r="AF281"/>
  <c r="AF213"/>
  <c r="E228" i="13" s="1"/>
  <c r="AF185" i="8"/>
  <c r="AF117"/>
  <c r="AF113"/>
  <c r="AF375"/>
  <c r="BD375" s="1"/>
  <c r="AF331"/>
  <c r="E346" i="13" s="1"/>
  <c r="AF191" i="8"/>
  <c r="AZ191" s="1"/>
  <c r="AF127"/>
  <c r="AZ127" s="1"/>
  <c r="AF376"/>
  <c r="AF372"/>
  <c r="AF328"/>
  <c r="BD328" s="1"/>
  <c r="AF320"/>
  <c r="BD320" s="1"/>
  <c r="AF312"/>
  <c r="E327" i="13" s="1"/>
  <c r="AF292" i="8"/>
  <c r="AF256"/>
  <c r="BD256" s="1"/>
  <c r="AF240"/>
  <c r="BD240" s="1"/>
  <c r="AF212"/>
  <c r="AF192"/>
  <c r="E207" i="13" s="1"/>
  <c r="AF180" i="8"/>
  <c r="BD180" s="1"/>
  <c r="AF136"/>
  <c r="BD136" s="1"/>
  <c r="AF100"/>
  <c r="E115" i="13" s="1"/>
  <c r="AF378" i="8"/>
  <c r="BD378" s="1"/>
  <c r="AF374"/>
  <c r="BD374" s="1"/>
  <c r="AF242"/>
  <c r="E257" i="13" s="1"/>
  <c r="AF218" i="8"/>
  <c r="AF186"/>
  <c r="AF126"/>
  <c r="AZ126" s="1"/>
  <c r="AF114"/>
  <c r="E129" i="13" s="1"/>
  <c r="AF47" i="8"/>
  <c r="E62" i="13" s="1"/>
  <c r="AF341" i="8"/>
  <c r="AZ341" s="1"/>
  <c r="AF368"/>
  <c r="AF356"/>
  <c r="E371" i="13" s="1"/>
  <c r="AF352" i="8"/>
  <c r="AZ352" s="1"/>
  <c r="AF344"/>
  <c r="AZ344" s="1"/>
  <c r="AF336"/>
  <c r="BD336" s="1"/>
  <c r="AF316"/>
  <c r="E331" i="13" s="1"/>
  <c r="AF308" i="8"/>
  <c r="AF296"/>
  <c r="BD296" s="1"/>
  <c r="AF276"/>
  <c r="AF272"/>
  <c r="AF264"/>
  <c r="AF260"/>
  <c r="AZ260" s="1"/>
  <c r="AF232"/>
  <c r="BD232" s="1"/>
  <c r="AF224"/>
  <c r="E239" i="13" s="1"/>
  <c r="AF220" i="8"/>
  <c r="BD220" s="1"/>
  <c r="AF208"/>
  <c r="BD208" s="1"/>
  <c r="AF200"/>
  <c r="AF184"/>
  <c r="E199" i="13" s="1"/>
  <c r="AF176" i="8"/>
  <c r="AF172"/>
  <c r="AZ172" s="1"/>
  <c r="AF168"/>
  <c r="AF160"/>
  <c r="AF156"/>
  <c r="E171" i="13" s="1"/>
  <c r="AF152" i="8"/>
  <c r="BD152" s="1"/>
  <c r="AF148"/>
  <c r="AF144"/>
  <c r="E159" i="13" s="1"/>
  <c r="AF140" i="8"/>
  <c r="BD140" s="1"/>
  <c r="AF132"/>
  <c r="AZ132" s="1"/>
  <c r="AF128"/>
  <c r="E143" i="13" s="1"/>
  <c r="AF124" i="8"/>
  <c r="AF120"/>
  <c r="AZ120" s="1"/>
  <c r="AF112"/>
  <c r="AZ112" s="1"/>
  <c r="AF108"/>
  <c r="E123" i="13" s="1"/>
  <c r="AF104" i="8"/>
  <c r="E119" i="13" s="1"/>
  <c r="AF96" i="8"/>
  <c r="E111" i="13" s="1"/>
  <c r="AF92" i="8"/>
  <c r="AZ92" s="1"/>
  <c r="AF88"/>
  <c r="AZ88" s="1"/>
  <c r="AF84"/>
  <c r="AF76"/>
  <c r="E91" i="13" s="1"/>
  <c r="AF72" i="8"/>
  <c r="AZ72" s="1"/>
  <c r="AF68"/>
  <c r="AZ68" s="1"/>
  <c r="AF64"/>
  <c r="BD64" s="1"/>
  <c r="AF60"/>
  <c r="BD60" s="1"/>
  <c r="AF56"/>
  <c r="BD56" s="1"/>
  <c r="AF52"/>
  <c r="AF23"/>
  <c r="AF15"/>
  <c r="AF7"/>
  <c r="AF41"/>
  <c r="AF37"/>
  <c r="AF345"/>
  <c r="BD345" s="1"/>
  <c r="AF371"/>
  <c r="E386" i="13" s="1"/>
  <c r="AF363" i="8"/>
  <c r="AZ363" s="1"/>
  <c r="AF347"/>
  <c r="E362" i="13" s="1"/>
  <c r="AF343" i="8"/>
  <c r="AZ343" s="1"/>
  <c r="AF339"/>
  <c r="AZ339" s="1"/>
  <c r="AF323"/>
  <c r="AZ323" s="1"/>
  <c r="AF311"/>
  <c r="E326" i="13" s="1"/>
  <c r="AF307" i="8"/>
  <c r="AZ307" s="1"/>
  <c r="AF303"/>
  <c r="AF299"/>
  <c r="AF295"/>
  <c r="E310" i="13" s="1"/>
  <c r="AF279" i="8"/>
  <c r="AZ279" s="1"/>
  <c r="AF267"/>
  <c r="AZ267" s="1"/>
  <c r="AF259"/>
  <c r="AZ259" s="1"/>
  <c r="AF251"/>
  <c r="E266" i="13" s="1"/>
  <c r="AF243" i="8"/>
  <c r="AF231"/>
  <c r="AZ231" s="1"/>
  <c r="AF219"/>
  <c r="E234" i="13" s="1"/>
  <c r="AF199" i="8"/>
  <c r="E214" i="13" s="1"/>
  <c r="AF195" i="8"/>
  <c r="BD195" s="1"/>
  <c r="AF187"/>
  <c r="AF183"/>
  <c r="E198" i="13" s="1"/>
  <c r="AF179" i="8"/>
  <c r="E194" i="13" s="1"/>
  <c r="AF171" i="8"/>
  <c r="AZ171" s="1"/>
  <c r="AF167"/>
  <c r="AF163"/>
  <c r="E178" i="13" s="1"/>
  <c r="AF159" i="8"/>
  <c r="E174" i="13" s="1"/>
  <c r="AF151" i="8"/>
  <c r="AF147"/>
  <c r="AF139"/>
  <c r="AZ139" s="1"/>
  <c r="AF135"/>
  <c r="E150" i="13" s="1"/>
  <c r="AF131" i="8"/>
  <c r="BD131" s="1"/>
  <c r="AF119"/>
  <c r="BD119" s="1"/>
  <c r="AF115"/>
  <c r="AF111"/>
  <c r="AZ111" s="1"/>
  <c r="AF103"/>
  <c r="BD103" s="1"/>
  <c r="AF99"/>
  <c r="BD99" s="1"/>
  <c r="AF87"/>
  <c r="AF83"/>
  <c r="E98" i="13" s="1"/>
  <c r="AF71" i="8"/>
  <c r="BD71" s="1"/>
  <c r="AF67"/>
  <c r="BD67" s="1"/>
  <c r="AF63"/>
  <c r="AZ63" s="1"/>
  <c r="AF59"/>
  <c r="E74" i="13" s="1"/>
  <c r="AF51" i="8"/>
  <c r="BD51" s="1"/>
  <c r="AF22"/>
  <c r="AZ22" s="1"/>
  <c r="AF18"/>
  <c r="BD18" s="1"/>
  <c r="AF14"/>
  <c r="AF10"/>
  <c r="BD10" s="1"/>
  <c r="AF6"/>
  <c r="AF44"/>
  <c r="AF40"/>
  <c r="AF36"/>
  <c r="AZ36" s="1"/>
  <c r="AF32"/>
  <c r="AF28"/>
  <c r="AF366"/>
  <c r="BD366" s="1"/>
  <c r="AF358"/>
  <c r="BD358" s="1"/>
  <c r="AF350"/>
  <c r="AZ350" s="1"/>
  <c r="AF346"/>
  <c r="AF250"/>
  <c r="E265" i="13" s="1"/>
  <c r="AF222" i="8"/>
  <c r="AZ222" s="1"/>
  <c r="AF206"/>
  <c r="BD206" s="1"/>
  <c r="AF202"/>
  <c r="E217" i="13" s="1"/>
  <c r="AF190" i="8"/>
  <c r="AZ190" s="1"/>
  <c r="AF178"/>
  <c r="AF166"/>
  <c r="E181" i="13" s="1"/>
  <c r="AF162" i="8"/>
  <c r="AF154"/>
  <c r="E169" i="13" s="1"/>
  <c r="AF150" i="8"/>
  <c r="AF146"/>
  <c r="AZ146" s="1"/>
  <c r="AF142"/>
  <c r="E157" i="13" s="1"/>
  <c r="AF138" i="8"/>
  <c r="E153" i="13" s="1"/>
  <c r="AF134" i="8"/>
  <c r="AF130"/>
  <c r="AF110"/>
  <c r="AF106"/>
  <c r="E121" i="13" s="1"/>
  <c r="AF102" i="8"/>
  <c r="AF98"/>
  <c r="AF94"/>
  <c r="AZ94" s="1"/>
  <c r="AF86"/>
  <c r="AZ86" s="1"/>
  <c r="AF74"/>
  <c r="BD74" s="1"/>
  <c r="AF70"/>
  <c r="E85" i="13" s="1"/>
  <c r="AF62" i="8"/>
  <c r="E77" i="13" s="1"/>
  <c r="AF58" i="8"/>
  <c r="AF50"/>
  <c r="AZ50" s="1"/>
  <c r="AF46"/>
  <c r="AF21"/>
  <c r="AF17"/>
  <c r="AF13"/>
  <c r="BD13" s="1"/>
  <c r="AF5"/>
  <c r="AF43"/>
  <c r="AF39"/>
  <c r="AF35"/>
  <c r="AF370"/>
  <c r="E385" i="13" s="1"/>
  <c r="AF362" i="8"/>
  <c r="AF338"/>
  <c r="E353" i="13" s="1"/>
  <c r="AF302" i="8"/>
  <c r="E317" i="13" s="1"/>
  <c r="AF290" i="8"/>
  <c r="BD290" s="1"/>
  <c r="AF274"/>
  <c r="E289" i="13" s="1"/>
  <c r="AF262" i="8"/>
  <c r="AF369"/>
  <c r="AF361"/>
  <c r="AZ361" s="1"/>
  <c r="AF349"/>
  <c r="E364" i="13" s="1"/>
  <c r="AF321" i="8"/>
  <c r="E336" i="13" s="1"/>
  <c r="AF309" i="8"/>
  <c r="AF289"/>
  <c r="E304" i="13" s="1"/>
  <c r="AF285" i="8"/>
  <c r="AF273"/>
  <c r="AF269"/>
  <c r="AF265"/>
  <c r="E280" i="13" s="1"/>
  <c r="AF261" i="8"/>
  <c r="E276" i="13" s="1"/>
  <c r="AF237" i="8"/>
  <c r="E252" i="13" s="1"/>
  <c r="AF233" i="8"/>
  <c r="AF225"/>
  <c r="E240" i="13" s="1"/>
  <c r="AF221" i="8"/>
  <c r="AF209"/>
  <c r="AF205"/>
  <c r="AF201"/>
  <c r="BD201" s="1"/>
  <c r="AF193"/>
  <c r="AZ193" s="1"/>
  <c r="AF189"/>
  <c r="E204" i="13" s="1"/>
  <c r="AF173" i="8"/>
  <c r="AF161"/>
  <c r="AZ161" s="1"/>
  <c r="AF157"/>
  <c r="E172" i="13" s="1"/>
  <c r="AF153" i="8"/>
  <c r="AZ153" s="1"/>
  <c r="AF145"/>
  <c r="AF141"/>
  <c r="AF137"/>
  <c r="E152" i="13" s="1"/>
  <c r="AF133" i="8"/>
  <c r="E148" i="13" s="1"/>
  <c r="AF101" i="8"/>
  <c r="AF97"/>
  <c r="BD97" s="1"/>
  <c r="AF81"/>
  <c r="AF77"/>
  <c r="AF69"/>
  <c r="AF65"/>
  <c r="BD65" s="1"/>
  <c r="AF61"/>
  <c r="E76" i="13" s="1"/>
  <c r="AF57" i="8"/>
  <c r="AF53"/>
  <c r="AF49"/>
  <c r="AZ49" s="1"/>
  <c r="AF20"/>
  <c r="E35" i="13" s="1"/>
  <c r="AF16" i="8"/>
  <c r="AF12"/>
  <c r="AF8"/>
  <c r="AF4"/>
  <c r="AF38"/>
  <c r="AF34"/>
  <c r="AF30"/>
  <c r="AF26"/>
  <c r="AF25"/>
  <c r="AX1"/>
  <c r="BD344"/>
  <c r="BD288"/>
  <c r="AZ288"/>
  <c r="BD184"/>
  <c r="BD160"/>
  <c r="BD199"/>
  <c r="BD151"/>
  <c r="BD127"/>
  <c r="BD87"/>
  <c r="BD63"/>
  <c r="BD230"/>
  <c r="BD158"/>
  <c r="BD341"/>
  <c r="BD317"/>
  <c r="AZ277"/>
  <c r="BD237"/>
  <c r="BD221"/>
  <c r="BD197"/>
  <c r="AZ165"/>
  <c r="BD165"/>
  <c r="BD149"/>
  <c r="BD93"/>
  <c r="BD348"/>
  <c r="AZ292"/>
  <c r="BD284"/>
  <c r="BD268"/>
  <c r="BD260"/>
  <c r="BD228"/>
  <c r="AZ228"/>
  <c r="BD204"/>
  <c r="AZ204"/>
  <c r="BD188"/>
  <c r="AZ188"/>
  <c r="BD164"/>
  <c r="AZ164"/>
  <c r="BD132"/>
  <c r="BD116"/>
  <c r="BD68"/>
  <c r="BD52"/>
  <c r="BD23"/>
  <c r="BD7"/>
  <c r="AZ7"/>
  <c r="BD360"/>
  <c r="BD248"/>
  <c r="AZ248"/>
  <c r="BD200"/>
  <c r="BD207"/>
  <c r="BD135"/>
  <c r="BD318"/>
  <c r="AZ318"/>
  <c r="BD294"/>
  <c r="BD278"/>
  <c r="BD254"/>
  <c r="AZ238"/>
  <c r="BD214"/>
  <c r="BD118"/>
  <c r="BD43"/>
  <c r="BD331"/>
  <c r="BD107"/>
  <c r="BD83"/>
  <c r="BD6"/>
  <c r="BD40"/>
  <c r="AZ322"/>
  <c r="BD306"/>
  <c r="AZ282"/>
  <c r="BD258"/>
  <c r="AZ234"/>
  <c r="AZ194"/>
  <c r="BD178"/>
  <c r="AZ170"/>
  <c r="BD162"/>
  <c r="BD146"/>
  <c r="BD138"/>
  <c r="BD130"/>
  <c r="BD122"/>
  <c r="BD114"/>
  <c r="BD106"/>
  <c r="BD82"/>
  <c r="BD50"/>
  <c r="BD31"/>
  <c r="BD19"/>
  <c r="BD359"/>
  <c r="AZ270"/>
  <c r="BD270"/>
  <c r="BD222"/>
  <c r="BD198"/>
  <c r="BD174"/>
  <c r="BD150"/>
  <c r="BD102"/>
  <c r="BD9"/>
  <c r="BD27"/>
  <c r="BD371"/>
  <c r="BD299"/>
  <c r="AZ243"/>
  <c r="BD353"/>
  <c r="BD337"/>
  <c r="BD121"/>
  <c r="AZ97"/>
  <c r="BD20"/>
  <c r="AZ296"/>
  <c r="AZ80"/>
  <c r="BD72"/>
  <c r="BD45"/>
  <c r="AZ45"/>
  <c r="BD280" l="1"/>
  <c r="AZ246"/>
  <c r="BD196"/>
  <c r="AZ320"/>
  <c r="BD266"/>
  <c r="BD314"/>
  <c r="AZ236"/>
  <c r="AZ136"/>
  <c r="AZ333"/>
  <c r="AZ240"/>
  <c r="BD210"/>
  <c r="BD298"/>
  <c r="BD304"/>
  <c r="E27" i="13"/>
  <c r="AZ217" i="8"/>
  <c r="E41" i="13"/>
  <c r="E43"/>
  <c r="E59"/>
  <c r="BD242" i="8"/>
  <c r="BD59"/>
  <c r="BD367"/>
  <c r="E46" i="13"/>
  <c r="E26"/>
  <c r="E44"/>
  <c r="E24"/>
  <c r="E398"/>
  <c r="E30"/>
  <c r="AZ71" i="8"/>
  <c r="AZ195"/>
  <c r="E45" i="13"/>
  <c r="E23"/>
  <c r="E47"/>
  <c r="E21"/>
  <c r="E22"/>
  <c r="E57"/>
  <c r="AZ11" i="8"/>
  <c r="AZ297"/>
  <c r="AZ328"/>
  <c r="AZ74"/>
  <c r="BD334"/>
  <c r="E54" i="13"/>
  <c r="E32"/>
  <c r="E55"/>
  <c r="E29"/>
  <c r="E52"/>
  <c r="AZ18" i="8"/>
  <c r="AZ177"/>
  <c r="AZ329"/>
  <c r="BD171"/>
  <c r="BD323"/>
  <c r="BD36"/>
  <c r="AZ345"/>
  <c r="BD259"/>
  <c r="AZ358"/>
  <c r="AZ226"/>
  <c r="AZ354"/>
  <c r="BD128"/>
  <c r="AZ310"/>
  <c r="AZ232"/>
  <c r="BD108"/>
  <c r="AZ336"/>
  <c r="BD12"/>
  <c r="BD257"/>
  <c r="BD126"/>
  <c r="BD343"/>
  <c r="BD76"/>
  <c r="BD332"/>
  <c r="AZ109"/>
  <c r="BD301"/>
  <c r="AZ365"/>
  <c r="AZ129"/>
  <c r="AZ241"/>
  <c r="BD283"/>
  <c r="BD355"/>
  <c r="AZ44"/>
  <c r="BD352"/>
  <c r="BD15"/>
  <c r="AZ244"/>
  <c r="BD161"/>
  <c r="BD70"/>
  <c r="AZ56"/>
  <c r="AZ180"/>
  <c r="AZ208"/>
  <c r="BD66"/>
  <c r="AZ29"/>
  <c r="BD112"/>
  <c r="AZ65"/>
  <c r="AZ105"/>
  <c r="AZ225"/>
  <c r="AZ9"/>
  <c r="BD191"/>
  <c r="AZ256"/>
  <c r="AZ75"/>
  <c r="BD123"/>
  <c r="BD190"/>
  <c r="BD327"/>
  <c r="BD324"/>
  <c r="BD364"/>
  <c r="BD181"/>
  <c r="AZ216"/>
  <c r="AZ89"/>
  <c r="BD169"/>
  <c r="AZ201"/>
  <c r="AZ289"/>
  <c r="BD361"/>
  <c r="AZ31"/>
  <c r="BD90"/>
  <c r="AZ32"/>
  <c r="AZ99"/>
  <c r="BD286"/>
  <c r="AZ374"/>
  <c r="AZ175"/>
  <c r="AZ335"/>
  <c r="AZ366"/>
  <c r="BD42"/>
  <c r="BA79"/>
  <c r="E94" i="13"/>
  <c r="AZ79" i="8"/>
  <c r="BA143"/>
  <c r="E158" i="13"/>
  <c r="BA203" i="8"/>
  <c r="E218" i="13"/>
  <c r="BD203" i="8"/>
  <c r="BA211"/>
  <c r="E226" i="13"/>
  <c r="BD211" i="8"/>
  <c r="BA223"/>
  <c r="E238" i="13"/>
  <c r="AZ223" i="8"/>
  <c r="BA255"/>
  <c r="E270" i="13"/>
  <c r="BA263" i="8"/>
  <c r="E278" i="13"/>
  <c r="BD263" i="8"/>
  <c r="BA275"/>
  <c r="E290" i="13"/>
  <c r="AZ275" i="8"/>
  <c r="BA287"/>
  <c r="E302" i="13"/>
  <c r="E330"/>
  <c r="BD315" i="8"/>
  <c r="AZ315"/>
  <c r="BA252"/>
  <c r="E267" i="13"/>
  <c r="AZ252" i="8"/>
  <c r="BA268"/>
  <c r="E283" i="13"/>
  <c r="AZ268" i="8"/>
  <c r="BA284"/>
  <c r="E299" i="13"/>
  <c r="BA300" i="8"/>
  <c r="E315" i="13"/>
  <c r="BA73" i="8"/>
  <c r="E88" i="13"/>
  <c r="BA85" i="8"/>
  <c r="E100" i="13"/>
  <c r="BA93" i="8"/>
  <c r="E108" i="13"/>
  <c r="BA125" i="8"/>
  <c r="E140" i="13"/>
  <c r="AZ125" i="8"/>
  <c r="BA149"/>
  <c r="E164" i="13"/>
  <c r="BA197" i="8"/>
  <c r="E212" i="13"/>
  <c r="AZ197" i="8"/>
  <c r="BA229"/>
  <c r="E244" i="13"/>
  <c r="BD229" i="8"/>
  <c r="BA241"/>
  <c r="E256" i="13"/>
  <c r="BA249" i="8"/>
  <c r="E264" i="13"/>
  <c r="BA257" i="8"/>
  <c r="E272" i="13"/>
  <c r="E93"/>
  <c r="BA78" i="8"/>
  <c r="BD29"/>
  <c r="AZ249"/>
  <c r="AZ265"/>
  <c r="AZ211"/>
  <c r="AZ78"/>
  <c r="BD326"/>
  <c r="AZ143"/>
  <c r="BD223"/>
  <c r="BD295"/>
  <c r="BD250"/>
  <c r="AZ330"/>
  <c r="AZ251"/>
  <c r="BD79"/>
  <c r="BD255"/>
  <c r="AZ351"/>
  <c r="AZ93"/>
  <c r="AZ149"/>
  <c r="AZ229"/>
  <c r="BD325"/>
  <c r="AZ357"/>
  <c r="AZ263"/>
  <c r="E49" i="13"/>
  <c r="E68"/>
  <c r="E84"/>
  <c r="E116"/>
  <c r="E160"/>
  <c r="E188"/>
  <c r="E220"/>
  <c r="E248"/>
  <c r="E284"/>
  <c r="E324"/>
  <c r="E50"/>
  <c r="E28"/>
  <c r="AZ13" i="8"/>
  <c r="E65" i="13"/>
  <c r="E89"/>
  <c r="E117"/>
  <c r="AZ102" i="8"/>
  <c r="E149" i="13"/>
  <c r="E165"/>
  <c r="AZ150" i="8"/>
  <c r="E193" i="13"/>
  <c r="AZ178" i="8"/>
  <c r="E237" i="13"/>
  <c r="E51"/>
  <c r="E25"/>
  <c r="AZ10" i="8"/>
  <c r="E66" i="13"/>
  <c r="AZ51" i="8"/>
  <c r="E86" i="13"/>
  <c r="E118"/>
  <c r="AZ103" i="8"/>
  <c r="E146" i="13"/>
  <c r="AZ131" i="8"/>
  <c r="E166" i="13"/>
  <c r="AZ151" i="8"/>
  <c r="E186" i="13"/>
  <c r="E210"/>
  <c r="E258"/>
  <c r="BD243" i="8"/>
  <c r="E294" i="13"/>
  <c r="BD279" i="8"/>
  <c r="E322" i="13"/>
  <c r="BD307" i="8"/>
  <c r="E75" i="13"/>
  <c r="E135"/>
  <c r="BD120" i="8"/>
  <c r="E155" i="13"/>
  <c r="AZ140" i="8"/>
  <c r="E191" i="13"/>
  <c r="E235"/>
  <c r="E279"/>
  <c r="E323"/>
  <c r="E201"/>
  <c r="E307"/>
  <c r="BD292" i="8"/>
  <c r="E200" i="13"/>
  <c r="E328"/>
  <c r="BA315" i="8"/>
  <c r="E227" i="13"/>
  <c r="E392"/>
  <c r="BD377" i="8"/>
  <c r="E42" i="13"/>
  <c r="AZ27" i="8"/>
  <c r="BA55"/>
  <c r="E70" i="13"/>
  <c r="BA155" i="8"/>
  <c r="E170" i="13"/>
  <c r="BD155" i="8"/>
  <c r="BA207"/>
  <c r="E222" i="13"/>
  <c r="BA215" i="8"/>
  <c r="E230" i="13"/>
  <c r="BA227" i="8"/>
  <c r="E242" i="13"/>
  <c r="BA235" i="8"/>
  <c r="E250" i="13"/>
  <c r="BA247" i="8"/>
  <c r="E262" i="13"/>
  <c r="BA48" i="8"/>
  <c r="E63" i="13"/>
  <c r="BD48" i="8"/>
  <c r="BA24"/>
  <c r="E39" i="13"/>
  <c r="AZ24" i="8"/>
  <c r="BA105"/>
  <c r="E120" i="13"/>
  <c r="BA277" i="8"/>
  <c r="E292" i="13"/>
  <c r="BA297" i="8"/>
  <c r="E312" i="13"/>
  <c r="BA317" i="8"/>
  <c r="E332" i="13"/>
  <c r="AZ317" i="8"/>
  <c r="BA82"/>
  <c r="E97" i="13"/>
  <c r="BA90" i="8"/>
  <c r="E105" i="13"/>
  <c r="BA118" i="8"/>
  <c r="E133" i="13"/>
  <c r="AZ118" i="8"/>
  <c r="BA158"/>
  <c r="E173" i="13"/>
  <c r="BA174" i="8"/>
  <c r="E189" i="13"/>
  <c r="BA182" i="8"/>
  <c r="E197" i="13"/>
  <c r="BD182" i="8"/>
  <c r="BD25"/>
  <c r="E40" i="13"/>
  <c r="E53"/>
  <c r="E31"/>
  <c r="E72"/>
  <c r="E92"/>
  <c r="E168"/>
  <c r="E224"/>
  <c r="E288"/>
  <c r="E277"/>
  <c r="E73"/>
  <c r="AZ58" i="8"/>
  <c r="E101" i="13"/>
  <c r="BD86" i="8"/>
  <c r="E205" i="13"/>
  <c r="E126"/>
  <c r="E38"/>
  <c r="E79"/>
  <c r="E99"/>
  <c r="E139"/>
  <c r="BD124" i="8"/>
  <c r="E175" i="13"/>
  <c r="E287"/>
  <c r="E233"/>
  <c r="E391"/>
  <c r="BD376" i="8"/>
  <c r="BA75"/>
  <c r="E90" i="13"/>
  <c r="BA91" i="8"/>
  <c r="E106" i="13"/>
  <c r="AZ91" i="8"/>
  <c r="BA271"/>
  <c r="E286" i="13"/>
  <c r="BD271" i="8"/>
  <c r="BA283"/>
  <c r="E298" i="13"/>
  <c r="BA291" i="8"/>
  <c r="E306" i="13"/>
  <c r="BA319" i="8"/>
  <c r="E334" i="13"/>
  <c r="BA244" i="8"/>
  <c r="E259" i="13"/>
  <c r="BA89" i="8"/>
  <c r="E104" i="13"/>
  <c r="BA121" i="8"/>
  <c r="E136" i="13"/>
  <c r="BA129" i="8"/>
  <c r="E144" i="13"/>
  <c r="BA169" i="8"/>
  <c r="E184" i="13"/>
  <c r="BA181" i="8"/>
  <c r="E196" i="13"/>
  <c r="BA217" i="8"/>
  <c r="E232" i="13"/>
  <c r="BA245" i="8"/>
  <c r="E260" i="13"/>
  <c r="BA253" i="8"/>
  <c r="E268" i="13"/>
  <c r="AZ253" i="8"/>
  <c r="AZ37"/>
  <c r="BD11"/>
  <c r="BD73"/>
  <c r="BD227"/>
  <c r="AZ371"/>
  <c r="BD247"/>
  <c r="BD319"/>
  <c r="AZ39"/>
  <c r="AZ66"/>
  <c r="AZ6"/>
  <c r="BD91"/>
  <c r="AZ155"/>
  <c r="BD235"/>
  <c r="AZ291"/>
  <c r="AZ347"/>
  <c r="BD342"/>
  <c r="AZ55"/>
  <c r="BD111"/>
  <c r="BD252"/>
  <c r="AZ284"/>
  <c r="BD300"/>
  <c r="BD340"/>
  <c r="AZ42"/>
  <c r="BD85"/>
  <c r="AZ245"/>
  <c r="BD277"/>
  <c r="AZ215"/>
  <c r="BD287"/>
  <c r="AZ48"/>
  <c r="BD77"/>
  <c r="AZ23"/>
  <c r="E64" i="13"/>
  <c r="E80"/>
  <c r="E112"/>
  <c r="E156"/>
  <c r="E176"/>
  <c r="E216"/>
  <c r="E305"/>
  <c r="E20"/>
  <c r="AZ46" i="8"/>
  <c r="E61" i="13"/>
  <c r="E113"/>
  <c r="BD98" i="8"/>
  <c r="E145" i="13"/>
  <c r="E161"/>
  <c r="E221"/>
  <c r="E37"/>
  <c r="E82"/>
  <c r="AZ67" i="8"/>
  <c r="E114" i="13"/>
  <c r="E134"/>
  <c r="E162"/>
  <c r="E182"/>
  <c r="AZ167" i="8"/>
  <c r="E202" i="13"/>
  <c r="E246"/>
  <c r="BD231" i="8"/>
  <c r="E282" i="13"/>
  <c r="BD267" i="8"/>
  <c r="E318" i="13"/>
  <c r="E71"/>
  <c r="E87"/>
  <c r="E107"/>
  <c r="BD92" i="8"/>
  <c r="E127" i="13"/>
  <c r="E147"/>
  <c r="E167"/>
  <c r="AZ152" i="8"/>
  <c r="E187" i="13"/>
  <c r="BD172" i="8"/>
  <c r="E223" i="13"/>
  <c r="E275"/>
  <c r="E311"/>
  <c r="E141"/>
  <c r="E195"/>
  <c r="E271"/>
  <c r="E206"/>
  <c r="E132"/>
  <c r="E320"/>
  <c r="E48"/>
  <c r="AZ33" i="8"/>
  <c r="E34" i="13"/>
  <c r="AZ19" i="8"/>
  <c r="BA95"/>
  <c r="E110" i="13"/>
  <c r="BD95" i="8"/>
  <c r="BA107"/>
  <c r="E122" i="13"/>
  <c r="AZ107" i="8"/>
  <c r="BA123"/>
  <c r="E138" i="13"/>
  <c r="BA175" i="8"/>
  <c r="E190" i="13"/>
  <c r="BA116" i="8"/>
  <c r="E131" i="13"/>
  <c r="BA216" i="8"/>
  <c r="E231" i="13"/>
  <c r="BA109" i="8"/>
  <c r="E124" i="13"/>
  <c r="BA165" i="8"/>
  <c r="E180" i="13"/>
  <c r="BA177" i="8"/>
  <c r="E192" i="13"/>
  <c r="BA293" i="8"/>
  <c r="E308" i="13"/>
  <c r="AZ293" i="8"/>
  <c r="BA301"/>
  <c r="E316" i="13"/>
  <c r="BA54" i="8"/>
  <c r="E69" i="13"/>
  <c r="AZ54" i="8"/>
  <c r="BA122"/>
  <c r="E137" i="13"/>
  <c r="E19"/>
  <c r="E96"/>
  <c r="E208"/>
  <c r="E236"/>
  <c r="E300"/>
  <c r="E58"/>
  <c r="BD21" i="8"/>
  <c r="E36" i="13"/>
  <c r="E109"/>
  <c r="E125"/>
  <c r="E177"/>
  <c r="E33"/>
  <c r="E78"/>
  <c r="E102"/>
  <c r="E130"/>
  <c r="E154"/>
  <c r="E274"/>
  <c r="E314"/>
  <c r="E338"/>
  <c r="E56"/>
  <c r="E67"/>
  <c r="E83"/>
  <c r="E103"/>
  <c r="E163"/>
  <c r="E183"/>
  <c r="E215"/>
  <c r="E247"/>
  <c r="E291"/>
  <c r="E151"/>
  <c r="E255"/>
  <c r="E335"/>
  <c r="E142"/>
  <c r="E128"/>
  <c r="E296"/>
  <c r="BA198" i="8"/>
  <c r="E213" i="13"/>
  <c r="BA210" i="8"/>
  <c r="E225" i="13"/>
  <c r="BA226" i="8"/>
  <c r="E241" i="13"/>
  <c r="BA234" i="8"/>
  <c r="E249" i="13"/>
  <c r="BA258" i="8"/>
  <c r="E273" i="13"/>
  <c r="BA266" i="8"/>
  <c r="E281" i="13"/>
  <c r="BA282" i="8"/>
  <c r="E297" i="13"/>
  <c r="BA294" i="8"/>
  <c r="E309" i="13"/>
  <c r="BA310" i="8"/>
  <c r="E325" i="13"/>
  <c r="BA318" i="8"/>
  <c r="E333" i="13"/>
  <c r="BA45" i="8"/>
  <c r="E60" i="13"/>
  <c r="BA80" i="8"/>
  <c r="E95" i="13"/>
  <c r="BA196" i="8"/>
  <c r="E211" i="13"/>
  <c r="BA228" i="8"/>
  <c r="E243" i="13"/>
  <c r="BA288" i="8"/>
  <c r="E303" i="13"/>
  <c r="BA304" i="8"/>
  <c r="E319" i="13"/>
  <c r="BA170" i="8"/>
  <c r="E185" i="13"/>
  <c r="BA194" i="8"/>
  <c r="E209" i="13"/>
  <c r="BA214" i="8"/>
  <c r="E229" i="13"/>
  <c r="BA230" i="8"/>
  <c r="E245" i="13"/>
  <c r="BA238" i="8"/>
  <c r="E253" i="13"/>
  <c r="BA246" i="8"/>
  <c r="E261" i="13"/>
  <c r="BA254" i="8"/>
  <c r="E269" i="13"/>
  <c r="BA270" i="8"/>
  <c r="E285" i="13"/>
  <c r="BA278" i="8"/>
  <c r="E293" i="13"/>
  <c r="BA286" i="8"/>
  <c r="E301" i="13"/>
  <c r="BA298" i="8"/>
  <c r="E313" i="13"/>
  <c r="BA306" i="8"/>
  <c r="E321" i="13"/>
  <c r="BA314" i="8"/>
  <c r="E329" i="13"/>
  <c r="BA322" i="8"/>
  <c r="E337" i="13"/>
  <c r="BA164" i="8"/>
  <c r="E179" i="13"/>
  <c r="BA188" i="8"/>
  <c r="E203" i="13"/>
  <c r="BA204" i="8"/>
  <c r="E219" i="13"/>
  <c r="BA236" i="8"/>
  <c r="E251" i="13"/>
  <c r="BA248" i="8"/>
  <c r="E263" i="13"/>
  <c r="BA280" i="8"/>
  <c r="E295" i="13"/>
  <c r="E384"/>
  <c r="E373"/>
  <c r="E358"/>
  <c r="E360"/>
  <c r="E367"/>
  <c r="E387"/>
  <c r="E381"/>
  <c r="E340"/>
  <c r="BA324" i="8"/>
  <c r="E339" i="13"/>
  <c r="BA332" i="8"/>
  <c r="E347" i="13"/>
  <c r="BA340" i="8"/>
  <c r="E355" i="13"/>
  <c r="BA348" i="8"/>
  <c r="E363" i="13"/>
  <c r="BA364" i="8"/>
  <c r="E379" i="13"/>
  <c r="BA329" i="8"/>
  <c r="E344" i="13"/>
  <c r="BA337" i="8"/>
  <c r="E352" i="13"/>
  <c r="BA353" i="8"/>
  <c r="E368" i="13"/>
  <c r="BA330" i="8"/>
  <c r="E345" i="13"/>
  <c r="BA354" i="8"/>
  <c r="E369" i="13"/>
  <c r="BA335" i="8"/>
  <c r="E350" i="13"/>
  <c r="BA351" i="8"/>
  <c r="E366" i="13"/>
  <c r="BA359" i="8"/>
  <c r="E374" i="13"/>
  <c r="BA367" i="8"/>
  <c r="E382" i="13"/>
  <c r="E377"/>
  <c r="E361"/>
  <c r="E378"/>
  <c r="E351"/>
  <c r="E383"/>
  <c r="E376"/>
  <c r="E365"/>
  <c r="E354"/>
  <c r="E359"/>
  <c r="E356"/>
  <c r="E389"/>
  <c r="E343"/>
  <c r="E372"/>
  <c r="E342"/>
  <c r="BA360" i="8"/>
  <c r="E375" i="13"/>
  <c r="BA365" i="8"/>
  <c r="E380" i="13"/>
  <c r="BA326" i="8"/>
  <c r="E341" i="13"/>
  <c r="BA334" i="8"/>
  <c r="E349" i="13"/>
  <c r="BA342" i="8"/>
  <c r="E357" i="13"/>
  <c r="BA355" i="8"/>
  <c r="E370" i="13"/>
  <c r="E393"/>
  <c r="AZ375" i="8"/>
  <c r="E390" i="13"/>
  <c r="BD110" i="8"/>
  <c r="BD141"/>
  <c r="AZ134"/>
  <c r="AZ141"/>
  <c r="BD134"/>
  <c r="AZ35"/>
  <c r="AZ110"/>
  <c r="AZ206"/>
  <c r="BD35"/>
  <c r="AG360"/>
  <c r="AF380"/>
  <c r="E18" i="13" s="1"/>
  <c r="BD26" i="8"/>
  <c r="BD61"/>
  <c r="BD133"/>
  <c r="BD137"/>
  <c r="BD157"/>
  <c r="BD189"/>
  <c r="BD225"/>
  <c r="AZ237"/>
  <c r="BD261"/>
  <c r="BD265"/>
  <c r="BD289"/>
  <c r="AZ321"/>
  <c r="BD349"/>
  <c r="AZ274"/>
  <c r="AZ302"/>
  <c r="BD338"/>
  <c r="BD370"/>
  <c r="BD39"/>
  <c r="BD17"/>
  <c r="BD46"/>
  <c r="BD58"/>
  <c r="AZ62"/>
  <c r="AZ70"/>
  <c r="AZ106"/>
  <c r="AZ138"/>
  <c r="BD142"/>
  <c r="BD154"/>
  <c r="BD166"/>
  <c r="BD202"/>
  <c r="AZ250"/>
  <c r="AZ40"/>
  <c r="BD44"/>
  <c r="AZ14"/>
  <c r="AZ59"/>
  <c r="AZ83"/>
  <c r="AZ135"/>
  <c r="AZ159"/>
  <c r="AZ163"/>
  <c r="BD167"/>
  <c r="BD179"/>
  <c r="BD183"/>
  <c r="AZ199"/>
  <c r="AZ219"/>
  <c r="BD251"/>
  <c r="AZ295"/>
  <c r="AZ311"/>
  <c r="BD347"/>
  <c r="BA371"/>
  <c r="BD37"/>
  <c r="AZ15"/>
  <c r="AZ76"/>
  <c r="BD96"/>
  <c r="BD104"/>
  <c r="AZ108"/>
  <c r="AZ128"/>
  <c r="AZ144"/>
  <c r="BD156"/>
  <c r="AZ184"/>
  <c r="BD224"/>
  <c r="BD316"/>
  <c r="BD356"/>
  <c r="BD47"/>
  <c r="AZ114"/>
  <c r="AZ242"/>
  <c r="AZ100"/>
  <c r="BD192"/>
  <c r="BD312"/>
  <c r="AZ331"/>
  <c r="BA375"/>
  <c r="BD213"/>
  <c r="BD333"/>
  <c r="AZ377"/>
  <c r="AZ239"/>
  <c r="BA27"/>
  <c r="BA29"/>
  <c r="BA31"/>
  <c r="BA33"/>
  <c r="BA42"/>
  <c r="BA9"/>
  <c r="BA11"/>
  <c r="BA19"/>
  <c r="BA66"/>
  <c r="AD72" i="7"/>
  <c r="C11" i="13"/>
  <c r="AI1" i="7"/>
  <c r="BD14" i="8"/>
  <c r="AZ224"/>
  <c r="BD100"/>
  <c r="AZ142"/>
  <c r="AZ47"/>
  <c r="BD144"/>
  <c r="AZ21"/>
  <c r="AZ154"/>
  <c r="BD274"/>
  <c r="BD163"/>
  <c r="BD159"/>
  <c r="AZ213"/>
  <c r="AZ17"/>
  <c r="AZ356"/>
  <c r="AZ202"/>
  <c r="AZ370"/>
  <c r="AZ179"/>
  <c r="AZ166"/>
  <c r="BD311"/>
  <c r="AZ104"/>
  <c r="AG241"/>
  <c r="BA185"/>
  <c r="AZ185"/>
  <c r="BA313"/>
  <c r="AZ313"/>
  <c r="BA373"/>
  <c r="AZ373"/>
  <c r="BD373"/>
  <c r="AZ61"/>
  <c r="AZ261"/>
  <c r="BA5"/>
  <c r="BD5"/>
  <c r="AZ5"/>
  <c r="BA46"/>
  <c r="BA70"/>
  <c r="BA98"/>
  <c r="AZ98"/>
  <c r="BA130"/>
  <c r="AZ130"/>
  <c r="BA146"/>
  <c r="BA166"/>
  <c r="BA206"/>
  <c r="BA350"/>
  <c r="BD350"/>
  <c r="BA32"/>
  <c r="BD32"/>
  <c r="BA6"/>
  <c r="BA22"/>
  <c r="BD22"/>
  <c r="BA67"/>
  <c r="BA99"/>
  <c r="BA119"/>
  <c r="AZ119"/>
  <c r="BA147"/>
  <c r="AZ147"/>
  <c r="BD147"/>
  <c r="BA167"/>
  <c r="BA187"/>
  <c r="AZ187"/>
  <c r="BD187"/>
  <c r="BA231"/>
  <c r="BA267"/>
  <c r="BA303"/>
  <c r="AZ303"/>
  <c r="BD303"/>
  <c r="BA339"/>
  <c r="BD339"/>
  <c r="BA15"/>
  <c r="BA60"/>
  <c r="AZ60"/>
  <c r="BA76"/>
  <c r="BA96"/>
  <c r="AZ96"/>
  <c r="BA120"/>
  <c r="BA140"/>
  <c r="BA156"/>
  <c r="AZ156"/>
  <c r="BA176"/>
  <c r="AZ176"/>
  <c r="BD176"/>
  <c r="BA220"/>
  <c r="AZ220"/>
  <c r="BA264"/>
  <c r="BD264"/>
  <c r="AZ264"/>
  <c r="BA308"/>
  <c r="BD308"/>
  <c r="AZ308"/>
  <c r="BA352"/>
  <c r="BA47"/>
  <c r="BA186"/>
  <c r="BD186"/>
  <c r="AZ186"/>
  <c r="BA378"/>
  <c r="AZ378"/>
  <c r="BA100"/>
  <c r="BA212"/>
  <c r="BD212"/>
  <c r="AZ212"/>
  <c r="BA312"/>
  <c r="AZ312"/>
  <c r="BA376"/>
  <c r="AZ376"/>
  <c r="BA34"/>
  <c r="BA12"/>
  <c r="BA53"/>
  <c r="BA69"/>
  <c r="BD69"/>
  <c r="BA101"/>
  <c r="BA145"/>
  <c r="AZ145"/>
  <c r="BD145"/>
  <c r="BA173"/>
  <c r="BA205"/>
  <c r="BA233"/>
  <c r="BA269"/>
  <c r="BA309"/>
  <c r="BD309"/>
  <c r="AZ309"/>
  <c r="BA369"/>
  <c r="AZ369"/>
  <c r="BD369"/>
  <c r="BA302"/>
  <c r="AG280"/>
  <c r="AZ137"/>
  <c r="BD302"/>
  <c r="AG47"/>
  <c r="AG77"/>
  <c r="AG158"/>
  <c r="AG243"/>
  <c r="AG193"/>
  <c r="AG270"/>
  <c r="AG111"/>
  <c r="AG129"/>
  <c r="AG206"/>
  <c r="BA38"/>
  <c r="BA16"/>
  <c r="BA57"/>
  <c r="AZ57"/>
  <c r="BA77"/>
  <c r="BA133"/>
  <c r="BA153"/>
  <c r="BD153"/>
  <c r="BA189"/>
  <c r="AZ189"/>
  <c r="BA209"/>
  <c r="AZ209"/>
  <c r="BD209"/>
  <c r="BA237"/>
  <c r="BA273"/>
  <c r="AZ273"/>
  <c r="BD273"/>
  <c r="BA321"/>
  <c r="BA262"/>
  <c r="BD262"/>
  <c r="BA338"/>
  <c r="AG318"/>
  <c r="AG188"/>
  <c r="BD57"/>
  <c r="BD185"/>
  <c r="BD313"/>
  <c r="AZ338"/>
  <c r="AZ34"/>
  <c r="AZ269"/>
  <c r="BA37"/>
  <c r="BA23"/>
  <c r="BA64"/>
  <c r="AZ64"/>
  <c r="BA84"/>
  <c r="BD84"/>
  <c r="AZ84"/>
  <c r="BA104"/>
  <c r="BA124"/>
  <c r="AZ124"/>
  <c r="BA144"/>
  <c r="BA160"/>
  <c r="AZ160"/>
  <c r="BA184"/>
  <c r="BA224"/>
  <c r="BA272"/>
  <c r="BD272"/>
  <c r="AZ272"/>
  <c r="BA316"/>
  <c r="AZ316"/>
  <c r="BA356"/>
  <c r="BA218"/>
  <c r="AZ218"/>
  <c r="BD218"/>
  <c r="AG94"/>
  <c r="AZ233"/>
  <c r="AZ205"/>
  <c r="BD269"/>
  <c r="BA26"/>
  <c r="BA4"/>
  <c r="BA20"/>
  <c r="AZ20"/>
  <c r="BA61"/>
  <c r="BA81"/>
  <c r="AZ81"/>
  <c r="BD81"/>
  <c r="BA137"/>
  <c r="BA157"/>
  <c r="AZ157"/>
  <c r="BA193"/>
  <c r="BA221"/>
  <c r="AZ221"/>
  <c r="BA261"/>
  <c r="BA285"/>
  <c r="BD285"/>
  <c r="BA349"/>
  <c r="AZ349"/>
  <c r="BA274"/>
  <c r="BA362"/>
  <c r="BA113"/>
  <c r="AZ113"/>
  <c r="BD113"/>
  <c r="BA281"/>
  <c r="AZ281"/>
  <c r="BA333"/>
  <c r="BA239"/>
  <c r="BD239"/>
  <c r="AG108"/>
  <c r="AG367"/>
  <c r="BD193"/>
  <c r="BD233"/>
  <c r="BD321"/>
  <c r="AZ133"/>
  <c r="AZ173"/>
  <c r="BD205"/>
  <c r="AZ262"/>
  <c r="BA41"/>
  <c r="AZ41"/>
  <c r="BD41"/>
  <c r="BA52"/>
  <c r="AZ52"/>
  <c r="BA68"/>
  <c r="BA88"/>
  <c r="BD88"/>
  <c r="BA108"/>
  <c r="BA128"/>
  <c r="BA148"/>
  <c r="BD148"/>
  <c r="AZ148"/>
  <c r="BA168"/>
  <c r="AZ168"/>
  <c r="BD168"/>
  <c r="BA200"/>
  <c r="AZ200"/>
  <c r="BA232"/>
  <c r="BA276"/>
  <c r="AZ276"/>
  <c r="BD276"/>
  <c r="BA336"/>
  <c r="BA368"/>
  <c r="BD368"/>
  <c r="AZ368"/>
  <c r="BA114"/>
  <c r="BA242"/>
  <c r="AG353"/>
  <c r="AZ4"/>
  <c r="BD281"/>
  <c r="BD16"/>
  <c r="BD173"/>
  <c r="BA117"/>
  <c r="BD117"/>
  <c r="AZ117"/>
  <c r="BA305"/>
  <c r="BD305"/>
  <c r="AZ305"/>
  <c r="BA357"/>
  <c r="BA327"/>
  <c r="AG21"/>
  <c r="AZ362"/>
  <c r="AG305"/>
  <c r="BD4"/>
  <c r="BD362"/>
  <c r="BD101"/>
  <c r="AZ285"/>
  <c r="BA43"/>
  <c r="AZ43"/>
  <c r="BA21"/>
  <c r="BA62"/>
  <c r="BD62"/>
  <c r="BA94"/>
  <c r="BD94"/>
  <c r="BA110"/>
  <c r="BA142"/>
  <c r="BA162"/>
  <c r="AZ162"/>
  <c r="BA202"/>
  <c r="BA346"/>
  <c r="AZ346"/>
  <c r="BD346"/>
  <c r="BA28"/>
  <c r="BD28"/>
  <c r="AZ28"/>
  <c r="BA44"/>
  <c r="BA18"/>
  <c r="BA63"/>
  <c r="BA87"/>
  <c r="AZ87"/>
  <c r="BA115"/>
  <c r="AZ115"/>
  <c r="BD115"/>
  <c r="BA139"/>
  <c r="BD139"/>
  <c r="BA163"/>
  <c r="BA183"/>
  <c r="AZ183"/>
  <c r="BA219"/>
  <c r="BD219"/>
  <c r="BA259"/>
  <c r="BA299"/>
  <c r="AZ299"/>
  <c r="BA323"/>
  <c r="BA363"/>
  <c r="BD363"/>
  <c r="BA192"/>
  <c r="AZ192"/>
  <c r="BA292"/>
  <c r="BA372"/>
  <c r="AZ372"/>
  <c r="BD372"/>
  <c r="BA331"/>
  <c r="BA35"/>
  <c r="BA13"/>
  <c r="BA50"/>
  <c r="BA74"/>
  <c r="BA102"/>
  <c r="BA134"/>
  <c r="BA150"/>
  <c r="BA178"/>
  <c r="BA222"/>
  <c r="BA358"/>
  <c r="BA36"/>
  <c r="BA10"/>
  <c r="BA51"/>
  <c r="BA71"/>
  <c r="BA103"/>
  <c r="BA131"/>
  <c r="BA151"/>
  <c r="BA171"/>
  <c r="BA195"/>
  <c r="BA243"/>
  <c r="BA279"/>
  <c r="BA307"/>
  <c r="BA343"/>
  <c r="BA136"/>
  <c r="BA240"/>
  <c r="BA320"/>
  <c r="BA127"/>
  <c r="BD30"/>
  <c r="BA30"/>
  <c r="BA8"/>
  <c r="BA49"/>
  <c r="BA65"/>
  <c r="BA97"/>
  <c r="BA141"/>
  <c r="BA161"/>
  <c r="BA201"/>
  <c r="BA225"/>
  <c r="BA265"/>
  <c r="BA289"/>
  <c r="BA361"/>
  <c r="BA290"/>
  <c r="BA370"/>
  <c r="BA345"/>
  <c r="BA7"/>
  <c r="BA56"/>
  <c r="BA72"/>
  <c r="BA92"/>
  <c r="BA112"/>
  <c r="BA132"/>
  <c r="BA152"/>
  <c r="BA172"/>
  <c r="BA208"/>
  <c r="BA260"/>
  <c r="BA296"/>
  <c r="BA344"/>
  <c r="BA341"/>
  <c r="BA126"/>
  <c r="BA374"/>
  <c r="BA213"/>
  <c r="BA325"/>
  <c r="BA377"/>
  <c r="AZ290"/>
  <c r="BD8"/>
  <c r="BA39"/>
  <c r="BA17"/>
  <c r="BA58"/>
  <c r="BA86"/>
  <c r="BA106"/>
  <c r="BA138"/>
  <c r="BA154"/>
  <c r="BA190"/>
  <c r="BA250"/>
  <c r="BA366"/>
  <c r="BA40"/>
  <c r="BA14"/>
  <c r="BA59"/>
  <c r="BA83"/>
  <c r="BA111"/>
  <c r="BA135"/>
  <c r="BA159"/>
  <c r="BA179"/>
  <c r="BA199"/>
  <c r="BA251"/>
  <c r="BA295"/>
  <c r="BA311"/>
  <c r="BA347"/>
  <c r="BA180"/>
  <c r="BA256"/>
  <c r="BA328"/>
  <c r="BA191"/>
  <c r="AE71" i="7"/>
  <c r="AI71"/>
  <c r="AG266" i="8"/>
  <c r="AG17"/>
  <c r="AG301"/>
  <c r="AG69"/>
  <c r="AG104"/>
  <c r="AG378"/>
  <c r="C10" i="13" s="1"/>
  <c r="AG150" i="8"/>
  <c r="AG181"/>
  <c r="AG276"/>
  <c r="AG239"/>
  <c r="AG330"/>
  <c r="AG214"/>
  <c r="AG102"/>
  <c r="AG365"/>
  <c r="AG245"/>
  <c r="AG133"/>
  <c r="AG364"/>
  <c r="AG196"/>
  <c r="AG371"/>
  <c r="AG115"/>
  <c r="AG358"/>
  <c r="AG186"/>
  <c r="AG74"/>
  <c r="AG333"/>
  <c r="AG277"/>
  <c r="AG109"/>
  <c r="AG236"/>
  <c r="AG179"/>
  <c r="BD38"/>
  <c r="AG298"/>
  <c r="AG246"/>
  <c r="AG126"/>
  <c r="AG35"/>
  <c r="AG221"/>
  <c r="AG161"/>
  <c r="AG12"/>
  <c r="AG324"/>
  <c r="AG152"/>
  <c r="AG60"/>
  <c r="AG307"/>
  <c r="AG51"/>
  <c r="AG350"/>
  <c r="AG294"/>
  <c r="AG234"/>
  <c r="AG182"/>
  <c r="AG122"/>
  <c r="AG62"/>
  <c r="AG31"/>
  <c r="AG325"/>
  <c r="AG269"/>
  <c r="AG213"/>
  <c r="AG157"/>
  <c r="AG97"/>
  <c r="AG8"/>
  <c r="AG316"/>
  <c r="AG232"/>
  <c r="AG148"/>
  <c r="AG56"/>
  <c r="AG303"/>
  <c r="AG175"/>
  <c r="AG10"/>
  <c r="AG63"/>
  <c r="AG95"/>
  <c r="AG127"/>
  <c r="AG159"/>
  <c r="AG191"/>
  <c r="AG223"/>
  <c r="AG255"/>
  <c r="AG287"/>
  <c r="AG319"/>
  <c r="AG351"/>
  <c r="AG29"/>
  <c r="AG19"/>
  <c r="AG72"/>
  <c r="AG92"/>
  <c r="AG116"/>
  <c r="AG136"/>
  <c r="AG156"/>
  <c r="AG180"/>
  <c r="AG200"/>
  <c r="AG220"/>
  <c r="AG244"/>
  <c r="AG264"/>
  <c r="AG284"/>
  <c r="AG308"/>
  <c r="AG328"/>
  <c r="AG348"/>
  <c r="AG372"/>
  <c r="AG38"/>
  <c r="AG16"/>
  <c r="AG61"/>
  <c r="AG81"/>
  <c r="AG101"/>
  <c r="AG125"/>
  <c r="AG145"/>
  <c r="AG165"/>
  <c r="AG189"/>
  <c r="AG209"/>
  <c r="AG229"/>
  <c r="AG253"/>
  <c r="AG273"/>
  <c r="AG293"/>
  <c r="AG317"/>
  <c r="AG337"/>
  <c r="AG357"/>
  <c r="AG27"/>
  <c r="AG5"/>
  <c r="AG46"/>
  <c r="AG70"/>
  <c r="AG90"/>
  <c r="AG110"/>
  <c r="AG134"/>
  <c r="AG154"/>
  <c r="AG174"/>
  <c r="AG198"/>
  <c r="AG218"/>
  <c r="AG238"/>
  <c r="AG262"/>
  <c r="AG282"/>
  <c r="AG302"/>
  <c r="AG326"/>
  <c r="AG346"/>
  <c r="AG366"/>
  <c r="AG67"/>
  <c r="AG131"/>
  <c r="AG163"/>
  <c r="AG227"/>
  <c r="AG259"/>
  <c r="AG323"/>
  <c r="AG33"/>
  <c r="AG76"/>
  <c r="AG120"/>
  <c r="AG140"/>
  <c r="AG184"/>
  <c r="AG228"/>
  <c r="AG248"/>
  <c r="AG292"/>
  <c r="AG312"/>
  <c r="AG356"/>
  <c r="AG42"/>
  <c r="AG24"/>
  <c r="AG14"/>
  <c r="AG99"/>
  <c r="AG195"/>
  <c r="AG291"/>
  <c r="AG355"/>
  <c r="AG23"/>
  <c r="AG100"/>
  <c r="AG164"/>
  <c r="AG204"/>
  <c r="AG268"/>
  <c r="AG332"/>
  <c r="AG376"/>
  <c r="AG65"/>
  <c r="AG342"/>
  <c r="AG254"/>
  <c r="AG202"/>
  <c r="AG142"/>
  <c r="AG58"/>
  <c r="AG373"/>
  <c r="AG321"/>
  <c r="AG237"/>
  <c r="AG149"/>
  <c r="AG93"/>
  <c r="AG34"/>
  <c r="AG300"/>
  <c r="AG172"/>
  <c r="AG7"/>
  <c r="AG147"/>
  <c r="AZ30"/>
  <c r="AG374"/>
  <c r="AG314"/>
  <c r="AG286"/>
  <c r="AG230"/>
  <c r="AG170"/>
  <c r="AG118"/>
  <c r="AG86"/>
  <c r="AG9"/>
  <c r="AG349"/>
  <c r="AG289"/>
  <c r="AG261"/>
  <c r="AG205"/>
  <c r="AG177"/>
  <c r="AG117"/>
  <c r="AG53"/>
  <c r="AG344"/>
  <c r="AG260"/>
  <c r="AG216"/>
  <c r="AG132"/>
  <c r="AG88"/>
  <c r="AG339"/>
  <c r="AG275"/>
  <c r="AG211"/>
  <c r="AG83"/>
  <c r="AG40"/>
  <c r="AG362"/>
  <c r="AG334"/>
  <c r="AG310"/>
  <c r="AG278"/>
  <c r="AG250"/>
  <c r="AG222"/>
  <c r="AG190"/>
  <c r="AG166"/>
  <c r="AG138"/>
  <c r="AG106"/>
  <c r="AG78"/>
  <c r="AG54"/>
  <c r="AG43"/>
  <c r="AG369"/>
  <c r="AG341"/>
  <c r="AG309"/>
  <c r="AG285"/>
  <c r="AG257"/>
  <c r="AG225"/>
  <c r="AG197"/>
  <c r="AG173"/>
  <c r="AG141"/>
  <c r="AG113"/>
  <c r="AG85"/>
  <c r="AG49"/>
  <c r="AG26"/>
  <c r="AG340"/>
  <c r="AG296"/>
  <c r="AG252"/>
  <c r="AG212"/>
  <c r="AG168"/>
  <c r="AG124"/>
  <c r="AG84"/>
  <c r="AG45"/>
  <c r="AG335"/>
  <c r="AG271"/>
  <c r="AG207"/>
  <c r="AG143"/>
  <c r="AG79"/>
  <c r="AG36"/>
  <c r="AZ8"/>
  <c r="AG68"/>
  <c r="AG15"/>
  <c r="AG41"/>
  <c r="AG363"/>
  <c r="AG331"/>
  <c r="AG299"/>
  <c r="AG267"/>
  <c r="AG251"/>
  <c r="AG219"/>
  <c r="AG187"/>
  <c r="AG155"/>
  <c r="AG139"/>
  <c r="AG107"/>
  <c r="AG91"/>
  <c r="AG59"/>
  <c r="AG22"/>
  <c r="AG6"/>
  <c r="AG52"/>
  <c r="AG25"/>
  <c r="AG347"/>
  <c r="AG315"/>
  <c r="AG283"/>
  <c r="AG235"/>
  <c r="AG203"/>
  <c r="AG171"/>
  <c r="AG123"/>
  <c r="AG75"/>
  <c r="AG32"/>
  <c r="BD34"/>
  <c r="AG370"/>
  <c r="AG354"/>
  <c r="AG338"/>
  <c r="AG322"/>
  <c r="AG306"/>
  <c r="AG290"/>
  <c r="AG274"/>
  <c r="AG258"/>
  <c r="AG242"/>
  <c r="AG226"/>
  <c r="AG210"/>
  <c r="AG194"/>
  <c r="AG178"/>
  <c r="AG162"/>
  <c r="AG146"/>
  <c r="AG130"/>
  <c r="AG114"/>
  <c r="AG98"/>
  <c r="AG82"/>
  <c r="AG66"/>
  <c r="AG50"/>
  <c r="AG13"/>
  <c r="AG39"/>
  <c r="AG377"/>
  <c r="AG361"/>
  <c r="AG345"/>
  <c r="AG329"/>
  <c r="AG313"/>
  <c r="AG297"/>
  <c r="AG281"/>
  <c r="AG265"/>
  <c r="AG249"/>
  <c r="AG233"/>
  <c r="AG217"/>
  <c r="AG201"/>
  <c r="AG185"/>
  <c r="AG169"/>
  <c r="AG153"/>
  <c r="AG137"/>
  <c r="AG121"/>
  <c r="AG105"/>
  <c r="AG89"/>
  <c r="AG73"/>
  <c r="AG57"/>
  <c r="AG20"/>
  <c r="AG4"/>
  <c r="AG30"/>
  <c r="AG368"/>
  <c r="AG352"/>
  <c r="AG336"/>
  <c r="AG320"/>
  <c r="AG304"/>
  <c r="AG288"/>
  <c r="AG272"/>
  <c r="AG256"/>
  <c r="AG240"/>
  <c r="AG224"/>
  <c r="AG208"/>
  <c r="AG192"/>
  <c r="AG176"/>
  <c r="AG160"/>
  <c r="AG144"/>
  <c r="AG128"/>
  <c r="AG112"/>
  <c r="AG96"/>
  <c r="AG80"/>
  <c r="AG64"/>
  <c r="AG48"/>
  <c r="AG11"/>
  <c r="AG37"/>
  <c r="AG375"/>
  <c r="AG359"/>
  <c r="AG343"/>
  <c r="AG327"/>
  <c r="AG311"/>
  <c r="AG295"/>
  <c r="AG279"/>
  <c r="AG263"/>
  <c r="AG247"/>
  <c r="AG231"/>
  <c r="AG215"/>
  <c r="AG199"/>
  <c r="AG183"/>
  <c r="AG167"/>
  <c r="AG151"/>
  <c r="AG135"/>
  <c r="AG119"/>
  <c r="AG103"/>
  <c r="AG87"/>
  <c r="AG71"/>
  <c r="AG55"/>
  <c r="AG18"/>
  <c r="AG44"/>
  <c r="AG28"/>
  <c r="AZ38"/>
  <c r="AZ12"/>
  <c r="BD49"/>
  <c r="AZ16"/>
  <c r="AZ53"/>
  <c r="AZ77"/>
  <c r="AZ26"/>
  <c r="BD53"/>
  <c r="AZ69"/>
  <c r="AZ101"/>
  <c r="AO4" i="7"/>
  <c r="AP4" s="1"/>
  <c r="M399" i="13" s="1"/>
  <c r="AO15" i="7"/>
  <c r="AP15" s="1"/>
  <c r="M410" i="13" s="1"/>
  <c r="AO42" i="7"/>
  <c r="AP42" s="1"/>
  <c r="M437" i="13" s="1"/>
  <c r="AO43" i="7"/>
  <c r="AP43" s="1"/>
  <c r="M438" i="13" s="1"/>
  <c r="AO41" i="7"/>
  <c r="AP41" s="1"/>
  <c r="M436" i="13" s="1"/>
  <c r="AO25" i="7"/>
  <c r="AP25" s="1"/>
  <c r="M420" i="13" s="1"/>
  <c r="AO10" i="7"/>
  <c r="AP10" s="1"/>
  <c r="M405" i="13" s="1"/>
  <c r="AO28" i="7"/>
  <c r="AP28" s="1"/>
  <c r="M423" i="13" s="1"/>
  <c r="AO39" i="7"/>
  <c r="AP39" s="1"/>
  <c r="M434" i="13" s="1"/>
  <c r="AO38" i="7"/>
  <c r="AP38" s="1"/>
  <c r="M433" i="13" s="1"/>
  <c r="AO5" i="7"/>
  <c r="AP5" s="1"/>
  <c r="M400" i="13" s="1"/>
  <c r="AO37" i="7"/>
  <c r="AP37" s="1"/>
  <c r="M432" i="13" s="1"/>
  <c r="AO64" i="7"/>
  <c r="AP64" s="1"/>
  <c r="M459" i="13" s="1"/>
  <c r="AO6" i="7"/>
  <c r="AP6" s="1"/>
  <c r="M401" i="13" s="1"/>
  <c r="AO18" i="7"/>
  <c r="AP18" s="1"/>
  <c r="M413" i="13" s="1"/>
  <c r="AO50" i="7"/>
  <c r="AP50" s="1"/>
  <c r="M445" i="13" s="1"/>
  <c r="AO23" i="7"/>
  <c r="AP23" s="1"/>
  <c r="M418" i="13" s="1"/>
  <c r="AO31" i="7"/>
  <c r="AP31" s="1"/>
  <c r="M426" i="13" s="1"/>
  <c r="AO24" i="7"/>
  <c r="AP24" s="1"/>
  <c r="M419" i="13" s="1"/>
  <c r="AO11" i="7"/>
  <c r="AP11" s="1"/>
  <c r="M406" i="13" s="1"/>
  <c r="AO13" i="7"/>
  <c r="AP13" s="1"/>
  <c r="M408" i="13" s="1"/>
  <c r="AO22" i="7"/>
  <c r="AP22" s="1"/>
  <c r="M417" i="13" s="1"/>
  <c r="AO69" i="7"/>
  <c r="AP69" s="1"/>
  <c r="M464" i="13" s="1"/>
  <c r="AO20" i="7"/>
  <c r="AP20" s="1"/>
  <c r="M415" i="13" s="1"/>
  <c r="AO7" i="7"/>
  <c r="AP7" s="1"/>
  <c r="M402" i="13" s="1"/>
  <c r="AO9" i="7"/>
  <c r="AP9" s="1"/>
  <c r="M404" i="13" s="1"/>
  <c r="AO30" i="7"/>
  <c r="AP30" s="1"/>
  <c r="M425" i="13" s="1"/>
  <c r="AO67" i="7"/>
  <c r="AP67" s="1"/>
  <c r="M462" i="13" s="1"/>
  <c r="AO65" i="7"/>
  <c r="AP65" s="1"/>
  <c r="M460" i="13" s="1"/>
  <c r="AO34" i="7"/>
  <c r="AP34" s="1"/>
  <c r="M429" i="13" s="1"/>
  <c r="AO16" i="7"/>
  <c r="AP16" s="1"/>
  <c r="M411" i="13" s="1"/>
  <c r="AO58" i="7"/>
  <c r="AP58" s="1"/>
  <c r="M453" i="13" s="1"/>
  <c r="AO29" i="7"/>
  <c r="AP29" s="1"/>
  <c r="M424" i="13" s="1"/>
  <c r="AO14" i="7"/>
  <c r="AP14" s="1"/>
  <c r="M409" i="13" s="1"/>
  <c r="AO63" i="7"/>
  <c r="AP63" s="1"/>
  <c r="M458" i="13" s="1"/>
  <c r="AO46" i="7"/>
  <c r="AP46" s="1"/>
  <c r="M441" i="13" s="1"/>
  <c r="AO40" i="7"/>
  <c r="AP40" s="1"/>
  <c r="M435" i="13" s="1"/>
  <c r="AO68" i="7"/>
  <c r="AP68" s="1"/>
  <c r="M463" i="13" s="1"/>
  <c r="AO27" i="7"/>
  <c r="AP27" s="1"/>
  <c r="M422" i="13" s="1"/>
  <c r="AO17" i="7"/>
  <c r="AP17" s="1"/>
  <c r="M412" i="13" s="1"/>
  <c r="AO51" i="7"/>
  <c r="AP51" s="1"/>
  <c r="M446" i="13" s="1"/>
  <c r="AO61" i="7"/>
  <c r="AP61" s="1"/>
  <c r="M456" i="13" s="1"/>
  <c r="AO48" i="7"/>
  <c r="AP48" s="1"/>
  <c r="M443" i="13" s="1"/>
  <c r="AO44" i="7"/>
  <c r="AP44" s="1"/>
  <c r="M439" i="13" s="1"/>
  <c r="AO57" i="7"/>
  <c r="AP57" s="1"/>
  <c r="M452" i="13" s="1"/>
  <c r="AO35" i="7"/>
  <c r="AP35" s="1"/>
  <c r="M430" i="13" s="1"/>
  <c r="AO56" i="7"/>
  <c r="AP56" s="1"/>
  <c r="M451" i="13" s="1"/>
  <c r="AO19" i="7"/>
  <c r="AP19" s="1"/>
  <c r="M414" i="13" s="1"/>
  <c r="AO45" i="7"/>
  <c r="AP45" s="1"/>
  <c r="M440" i="13" s="1"/>
  <c r="AO36" i="7"/>
  <c r="AP36" s="1"/>
  <c r="M431" i="13" s="1"/>
  <c r="AO53" i="7"/>
  <c r="AP53" s="1"/>
  <c r="M448" i="13" s="1"/>
  <c r="AO59" i="7"/>
  <c r="AP59" s="1"/>
  <c r="M454" i="13" s="1"/>
  <c r="AO62" i="7"/>
  <c r="AP62" s="1"/>
  <c r="M457" i="13" s="1"/>
  <c r="AO8" i="7"/>
  <c r="AP8" s="1"/>
  <c r="M403" i="13" s="1"/>
  <c r="AO21" i="7"/>
  <c r="AP21" s="1"/>
  <c r="M416" i="13" s="1"/>
  <c r="AO66" i="7"/>
  <c r="AP66" s="1"/>
  <c r="M461" i="13" s="1"/>
  <c r="AO33" i="7"/>
  <c r="AP33" s="1"/>
  <c r="M428" i="13" s="1"/>
  <c r="AO32" i="7"/>
  <c r="AP32" s="1"/>
  <c r="M427" i="13" s="1"/>
  <c r="AO49" i="7"/>
  <c r="AP49" s="1"/>
  <c r="M444" i="13" s="1"/>
  <c r="AO26" i="7"/>
  <c r="AP26" s="1"/>
  <c r="M421" i="13" s="1"/>
  <c r="AO52" i="7"/>
  <c r="AP52" s="1"/>
  <c r="M447" i="13" s="1"/>
  <c r="AO54" i="7"/>
  <c r="AP54" s="1"/>
  <c r="M449" i="13" s="1"/>
  <c r="AO55" i="7"/>
  <c r="AP55" s="1"/>
  <c r="M450" i="13" s="1"/>
  <c r="AO60" i="7"/>
  <c r="AP60" s="1"/>
  <c r="M455" i="13" s="1"/>
  <c r="AO47" i="7"/>
  <c r="AP47" s="1"/>
  <c r="M442" i="13" s="1"/>
  <c r="AO12" i="7"/>
  <c r="AP12" s="1"/>
  <c r="M407" i="13" s="1"/>
  <c r="C12" l="1"/>
  <c r="AV59" i="7"/>
  <c r="AQ59" s="1"/>
  <c r="AR59" s="1"/>
  <c r="AS59" s="1"/>
  <c r="AV55"/>
  <c r="AQ55" s="1"/>
  <c r="AR55" s="1"/>
  <c r="AS55" s="1"/>
  <c r="AV56"/>
  <c r="AQ56" s="1"/>
  <c r="AR56" s="1"/>
  <c r="AS56" s="1"/>
  <c r="AV57"/>
  <c r="AQ57" s="1"/>
  <c r="AR57" s="1"/>
  <c r="AS57" s="1"/>
  <c r="AV58"/>
  <c r="AQ58" s="1"/>
  <c r="AR58" s="1"/>
  <c r="AS58" s="1"/>
  <c r="AV27"/>
  <c r="AQ27" s="1"/>
  <c r="AR27" s="1"/>
  <c r="AS27" s="1"/>
  <c r="AV28"/>
  <c r="AQ28" s="1"/>
  <c r="AR28" s="1"/>
  <c r="AS28" s="1"/>
  <c r="AV62"/>
  <c r="AQ62" s="1"/>
  <c r="AR62" s="1"/>
  <c r="AS62" s="1"/>
  <c r="AV40"/>
  <c r="AQ40" s="1"/>
  <c r="AR40" s="1"/>
  <c r="AS40" s="1"/>
  <c r="AV41"/>
  <c r="AQ41" s="1"/>
  <c r="AR41" s="1"/>
  <c r="AS41" s="1"/>
  <c r="AV42"/>
  <c r="AQ42" s="1"/>
  <c r="AR42" s="1"/>
  <c r="AS42" s="1"/>
  <c r="AV67"/>
  <c r="AQ67" s="1"/>
  <c r="AR67" s="1"/>
  <c r="AS67" s="1"/>
  <c r="AV68"/>
  <c r="AQ68" s="1"/>
  <c r="AR68" s="1"/>
  <c r="AS68" s="1"/>
  <c r="AV69"/>
  <c r="AQ69" s="1"/>
  <c r="AR69" s="1"/>
  <c r="AS69" s="1"/>
  <c r="AV65"/>
  <c r="AQ65" s="1"/>
  <c r="AR65" s="1"/>
  <c r="AS65" s="1"/>
  <c r="AV66"/>
  <c r="AV13"/>
  <c r="AQ13" s="1"/>
  <c r="AR13" s="1"/>
  <c r="AS13" s="1"/>
  <c r="AV14"/>
  <c r="AQ14" s="1"/>
  <c r="AR14" s="1"/>
  <c r="AS14" s="1"/>
  <c r="AV37"/>
  <c r="AQ37" s="1"/>
  <c r="AR37" s="1"/>
  <c r="AS37" s="1"/>
  <c r="AV38"/>
  <c r="AQ38" s="1"/>
  <c r="AR38" s="1"/>
  <c r="AS38" s="1"/>
  <c r="AV39"/>
  <c r="AQ39" s="1"/>
  <c r="AR39" s="1"/>
  <c r="AS39" s="1"/>
  <c r="AV43"/>
  <c r="AQ43" s="1"/>
  <c r="AR43" s="1"/>
  <c r="AS43" s="1"/>
  <c r="AV44"/>
  <c r="AQ44" s="1"/>
  <c r="AR44" s="1"/>
  <c r="AS44" s="1"/>
  <c r="AV45"/>
  <c r="AQ45" s="1"/>
  <c r="AR45" s="1"/>
  <c r="AS45" s="1"/>
  <c r="AV46"/>
  <c r="AQ46" s="1"/>
  <c r="AR46" s="1"/>
  <c r="AS46" s="1"/>
  <c r="AV47"/>
  <c r="AQ47" s="1"/>
  <c r="AR47" s="1"/>
  <c r="AS47" s="1"/>
  <c r="AV11"/>
  <c r="AQ11" s="1"/>
  <c r="AR11" s="1"/>
  <c r="AS11" s="1"/>
  <c r="AV12"/>
  <c r="AQ12" s="1"/>
  <c r="AR12" s="1"/>
  <c r="AS12" s="1"/>
  <c r="AV8"/>
  <c r="AQ8" s="1"/>
  <c r="AR8" s="1"/>
  <c r="AS8" s="1"/>
  <c r="AV9"/>
  <c r="AQ9" s="1"/>
  <c r="AR9" s="1"/>
  <c r="AS9" s="1"/>
  <c r="AV10"/>
  <c r="AQ10" s="1"/>
  <c r="AR10" s="1"/>
  <c r="AS10" s="1"/>
  <c r="AV48"/>
  <c r="AQ48" s="1"/>
  <c r="AR48" s="1"/>
  <c r="AS48" s="1"/>
  <c r="AV49"/>
  <c r="AQ49" s="1"/>
  <c r="AR49" s="1"/>
  <c r="AS49" s="1"/>
  <c r="AV63"/>
  <c r="AQ63" s="1"/>
  <c r="AR63" s="1"/>
  <c r="AS63" s="1"/>
  <c r="AV64"/>
  <c r="AQ64" s="1"/>
  <c r="AR64" s="1"/>
  <c r="AS64" s="1"/>
  <c r="AV24"/>
  <c r="AQ24" s="1"/>
  <c r="AR24" s="1"/>
  <c r="AS24" s="1"/>
  <c r="AV25"/>
  <c r="AQ25" s="1"/>
  <c r="AR25" s="1"/>
  <c r="AS25" s="1"/>
  <c r="AV26"/>
  <c r="AQ26" s="1"/>
  <c r="AR26" s="1"/>
  <c r="AS26" s="1"/>
  <c r="AV35"/>
  <c r="AQ35" s="1"/>
  <c r="AR35" s="1"/>
  <c r="AS35" s="1"/>
  <c r="AV36"/>
  <c r="AQ36" s="1"/>
  <c r="AR36" s="1"/>
  <c r="AS36" s="1"/>
  <c r="AV34"/>
  <c r="AQ34" s="1"/>
  <c r="AR34" s="1"/>
  <c r="AS34" s="1"/>
  <c r="AV29"/>
  <c r="AQ29" s="1"/>
  <c r="AR29" s="1"/>
  <c r="AS29" s="1"/>
  <c r="AV30"/>
  <c r="AQ30" s="1"/>
  <c r="AR30" s="1"/>
  <c r="AS30" s="1"/>
  <c r="AV31"/>
  <c r="AQ31" s="1"/>
  <c r="AR31" s="1"/>
  <c r="AS31" s="1"/>
  <c r="AV32"/>
  <c r="AQ32" s="1"/>
  <c r="AR32" s="1"/>
  <c r="AS32" s="1"/>
  <c r="AV33"/>
  <c r="AQ33" s="1"/>
  <c r="AR33" s="1"/>
  <c r="AS33" s="1"/>
  <c r="AV5"/>
  <c r="AQ5" s="1"/>
  <c r="AR5" s="1"/>
  <c r="AS5" s="1"/>
  <c r="AV6"/>
  <c r="AQ6" s="1"/>
  <c r="AR6" s="1"/>
  <c r="AS6" s="1"/>
  <c r="AV7"/>
  <c r="AQ7" s="1"/>
  <c r="AR7" s="1"/>
  <c r="AS7" s="1"/>
  <c r="AV15"/>
  <c r="AQ15" s="1"/>
  <c r="AR15" s="1"/>
  <c r="AS15" s="1"/>
  <c r="AV16"/>
  <c r="AQ16" s="1"/>
  <c r="AR16" s="1"/>
  <c r="AS16" s="1"/>
  <c r="AV17"/>
  <c r="AQ17" s="1"/>
  <c r="AR17" s="1"/>
  <c r="AS17" s="1"/>
  <c r="AV18"/>
  <c r="AQ18" s="1"/>
  <c r="AR18" s="1"/>
  <c r="AS18" s="1"/>
  <c r="AV60"/>
  <c r="AQ60" s="1"/>
  <c r="AR60" s="1"/>
  <c r="AS60" s="1"/>
  <c r="AV61"/>
  <c r="AQ61" s="1"/>
  <c r="AR61" s="1"/>
  <c r="AS61" s="1"/>
  <c r="AQ66"/>
  <c r="AR66" s="1"/>
  <c r="AS66" s="1"/>
  <c r="AV19"/>
  <c r="AQ19" s="1"/>
  <c r="AR19" s="1"/>
  <c r="AS19" s="1"/>
  <c r="AV20"/>
  <c r="AQ20" s="1"/>
  <c r="AR20" s="1"/>
  <c r="AS20" s="1"/>
  <c r="AV21"/>
  <c r="AQ21" s="1"/>
  <c r="AR21" s="1"/>
  <c r="AS21" s="1"/>
  <c r="AV22"/>
  <c r="AQ22" s="1"/>
  <c r="AR22" s="1"/>
  <c r="AS22" s="1"/>
  <c r="AV23"/>
  <c r="AQ23" s="1"/>
  <c r="AR23" s="1"/>
  <c r="AS23" s="1"/>
  <c r="AV51"/>
  <c r="AQ51" s="1"/>
  <c r="AR51" s="1"/>
  <c r="AS51" s="1"/>
  <c r="AV52"/>
  <c r="AQ52" s="1"/>
  <c r="AR52" s="1"/>
  <c r="AS52" s="1"/>
  <c r="AV53"/>
  <c r="AQ53" s="1"/>
  <c r="AR53" s="1"/>
  <c r="AS53" s="1"/>
  <c r="AV54"/>
  <c r="AQ54" s="1"/>
  <c r="AR54" s="1"/>
  <c r="AS54" s="1"/>
  <c r="AV50"/>
  <c r="AQ50" s="1"/>
  <c r="AR50" s="1"/>
  <c r="AS50" s="1"/>
  <c r="AV4"/>
  <c r="AQ4" s="1"/>
  <c r="AR4" s="1"/>
  <c r="AJ25"/>
  <c r="AJ10"/>
  <c r="AJ18"/>
  <c r="AJ26"/>
  <c r="AJ34"/>
  <c r="AJ42"/>
  <c r="AJ50"/>
  <c r="AJ58"/>
  <c r="AJ66"/>
  <c r="AJ56"/>
  <c r="AJ57"/>
  <c r="AJ11"/>
  <c r="AJ19"/>
  <c r="AJ27"/>
  <c r="AJ35"/>
  <c r="AJ43"/>
  <c r="AJ51"/>
  <c r="AJ59"/>
  <c r="AJ67"/>
  <c r="AJ12"/>
  <c r="AJ20"/>
  <c r="AJ28"/>
  <c r="AJ36"/>
  <c r="AJ44"/>
  <c r="AJ52"/>
  <c r="AJ60"/>
  <c r="AJ68"/>
  <c r="AJ45"/>
  <c r="AJ61"/>
  <c r="AJ16"/>
  <c r="AJ32"/>
  <c r="AJ64"/>
  <c r="AJ9"/>
  <c r="AJ33"/>
  <c r="AJ5"/>
  <c r="AJ13"/>
  <c r="AJ21"/>
  <c r="AJ29"/>
  <c r="AJ37"/>
  <c r="AJ53"/>
  <c r="AJ69"/>
  <c r="AJ8"/>
  <c r="AJ17"/>
  <c r="AJ6"/>
  <c r="AJ14"/>
  <c r="AJ22"/>
  <c r="AJ30"/>
  <c r="AJ38"/>
  <c r="AJ46"/>
  <c r="AJ54"/>
  <c r="AJ62"/>
  <c r="AJ4"/>
  <c r="AJ40"/>
  <c r="AJ49"/>
  <c r="AJ7"/>
  <c r="AJ15"/>
  <c r="AJ23"/>
  <c r="AJ31"/>
  <c r="AJ39"/>
  <c r="AJ47"/>
  <c r="AJ55"/>
  <c r="AJ63"/>
  <c r="AJ24"/>
  <c r="AJ65"/>
  <c r="AJ41"/>
  <c r="AJ48"/>
  <c r="AP71"/>
  <c r="H11" i="13" l="1"/>
  <c r="M398"/>
  <c r="AR71" i="7"/>
  <c r="AS71" s="1"/>
  <c r="AS4"/>
  <c r="AK30"/>
  <c r="AK35"/>
  <c r="AK49"/>
  <c r="AK42"/>
  <c r="AK55"/>
  <c r="AK40"/>
  <c r="AK14"/>
  <c r="AK21"/>
  <c r="AK61"/>
  <c r="AK20"/>
  <c r="AK19"/>
  <c r="AK34"/>
  <c r="AK64"/>
  <c r="AK29"/>
  <c r="AK47"/>
  <c r="AK4"/>
  <c r="AJ71"/>
  <c r="AK6"/>
  <c r="AK13"/>
  <c r="AK45"/>
  <c r="AK12"/>
  <c r="AK11"/>
  <c r="AK26"/>
  <c r="AK44"/>
  <c r="AK37"/>
  <c r="AK50"/>
  <c r="AK63"/>
  <c r="AK22"/>
  <c r="AK16"/>
  <c r="AK39"/>
  <c r="AK62"/>
  <c r="AK17"/>
  <c r="AK5"/>
  <c r="AK68"/>
  <c r="AK67"/>
  <c r="AK57"/>
  <c r="AK18"/>
  <c r="AK65"/>
  <c r="AK38"/>
  <c r="AK43"/>
  <c r="AK7"/>
  <c r="AK32"/>
  <c r="AK28"/>
  <c r="AK48"/>
  <c r="AK31"/>
  <c r="AK54"/>
  <c r="AK8"/>
  <c r="AK33"/>
  <c r="AK60"/>
  <c r="AK59"/>
  <c r="AK56"/>
  <c r="AK10"/>
  <c r="AK15"/>
  <c r="AK53"/>
  <c r="AK58"/>
  <c r="AK24"/>
  <c r="AK36"/>
  <c r="AK27"/>
  <c r="AK41"/>
  <c r="AK23"/>
  <c r="AK46"/>
  <c r="AK69"/>
  <c r="AK9"/>
  <c r="AK52"/>
  <c r="AK51"/>
  <c r="AK66"/>
  <c r="AK25"/>
  <c r="D4" i="13"/>
  <c r="AQ71" i="7"/>
  <c r="F431" i="13" l="1"/>
  <c r="F413"/>
  <c r="F420"/>
  <c r="F453"/>
  <c r="F403"/>
  <c r="F423"/>
  <c r="F433"/>
  <c r="F462"/>
  <c r="F457"/>
  <c r="F458"/>
  <c r="F421"/>
  <c r="F408"/>
  <c r="F442"/>
  <c r="F414"/>
  <c r="F409"/>
  <c r="F444"/>
  <c r="F441"/>
  <c r="F455"/>
  <c r="F400"/>
  <c r="F404"/>
  <c r="F436"/>
  <c r="F451"/>
  <c r="F461"/>
  <c r="F464"/>
  <c r="F422"/>
  <c r="F448"/>
  <c r="F454"/>
  <c r="F449"/>
  <c r="F427"/>
  <c r="F460"/>
  <c r="F463"/>
  <c r="F434"/>
  <c r="F445"/>
  <c r="F406"/>
  <c r="F401"/>
  <c r="F424"/>
  <c r="F415"/>
  <c r="F435"/>
  <c r="F430"/>
  <c r="F446"/>
  <c r="F426"/>
  <c r="F459"/>
  <c r="F456"/>
  <c r="F450"/>
  <c r="F425"/>
  <c r="F410"/>
  <c r="F402"/>
  <c r="F411"/>
  <c r="F432"/>
  <c r="F407"/>
  <c r="F447"/>
  <c r="F418"/>
  <c r="F419"/>
  <c r="F405"/>
  <c r="F428"/>
  <c r="F443"/>
  <c r="F438"/>
  <c r="F452"/>
  <c r="F412"/>
  <c r="F417"/>
  <c r="F439"/>
  <c r="F440"/>
  <c r="F399"/>
  <c r="F429"/>
  <c r="F416"/>
  <c r="F437"/>
  <c r="AK71" i="7"/>
  <c r="AK1"/>
  <c r="AW25" i="8"/>
  <c r="F398" i="13" l="1"/>
  <c r="D11"/>
  <c r="C4"/>
  <c r="B28" i="10"/>
  <c r="C28" s="1"/>
  <c r="BL25" i="8"/>
  <c r="BI25"/>
  <c r="BJ25" s="1"/>
  <c r="BG25"/>
  <c r="BM25"/>
  <c r="BH25"/>
  <c r="G19" i="13" l="1"/>
  <c r="O19"/>
  <c r="H19"/>
  <c r="N19"/>
  <c r="C29" i="10"/>
  <c r="BH380" i="8"/>
  <c r="H40" i="13"/>
  <c r="BL380" i="8"/>
  <c r="N40" i="13"/>
  <c r="BM380" i="8"/>
  <c r="O40" i="13"/>
  <c r="BG380" i="8"/>
  <c r="G40" i="13"/>
  <c r="AX25" i="8"/>
  <c r="BK25"/>
  <c r="BJ380"/>
  <c r="M19" i="13" l="1"/>
  <c r="J10"/>
  <c r="J12" s="1"/>
  <c r="O18"/>
  <c r="I10"/>
  <c r="I12" s="1"/>
  <c r="N18"/>
  <c r="E10"/>
  <c r="E12" s="1"/>
  <c r="G18"/>
  <c r="BK380" i="8"/>
  <c r="M40" i="13"/>
  <c r="F10"/>
  <c r="F12" s="1"/>
  <c r="H18"/>
  <c r="AZ25" i="8"/>
  <c r="AZ380" s="1"/>
  <c r="BA25"/>
  <c r="AY25"/>
  <c r="AX380"/>
  <c r="C3" i="13" s="1"/>
  <c r="C5" s="1"/>
  <c r="M18" l="1"/>
  <c r="H10"/>
  <c r="H12" s="1"/>
  <c r="D3"/>
  <c r="D5" s="1"/>
  <c r="BD380" i="8"/>
  <c r="BE94" s="1"/>
  <c r="AY380"/>
  <c r="D10" i="13" s="1"/>
  <c r="D12" s="1"/>
  <c r="AY1" i="8"/>
  <c r="BD1"/>
  <c r="AY381" l="1"/>
  <c r="BF94"/>
  <c r="BE277"/>
  <c r="BE88"/>
  <c r="BE292"/>
  <c r="BE32"/>
  <c r="BE153"/>
  <c r="BE290"/>
  <c r="BE76"/>
  <c r="BE115"/>
  <c r="BE344"/>
  <c r="BE154"/>
  <c r="BE69"/>
  <c r="BE175"/>
  <c r="BE371"/>
  <c r="BE109"/>
  <c r="BE56"/>
  <c r="BE146"/>
  <c r="BE353"/>
  <c r="BE223"/>
  <c r="BE276"/>
  <c r="BE321"/>
  <c r="BE309"/>
  <c r="BE280"/>
  <c r="BE352"/>
  <c r="BE225"/>
  <c r="BE182"/>
  <c r="BE303"/>
  <c r="BE99"/>
  <c r="BE173"/>
  <c r="BE126"/>
  <c r="BE274"/>
  <c r="BE366"/>
  <c r="BE195"/>
  <c r="BE233"/>
  <c r="BE317"/>
  <c r="BE362"/>
  <c r="BE354"/>
  <c r="BE315"/>
  <c r="BE190"/>
  <c r="BE138"/>
  <c r="BE267"/>
  <c r="BE314"/>
  <c r="BE168"/>
  <c r="BE44"/>
  <c r="BE316"/>
  <c r="BE26"/>
  <c r="BF26" s="1"/>
  <c r="BE35"/>
  <c r="BE332"/>
  <c r="BE10"/>
  <c r="BE329"/>
  <c r="BE177"/>
  <c r="BE241"/>
  <c r="BE325"/>
  <c r="BE16"/>
  <c r="BE306"/>
  <c r="BE91"/>
  <c r="BE68"/>
  <c r="BE181"/>
  <c r="BE271"/>
  <c r="BE61"/>
  <c r="BE147"/>
  <c r="BE148"/>
  <c r="BE40"/>
  <c r="BE166"/>
  <c r="BE296"/>
  <c r="BE4"/>
  <c r="BE5"/>
  <c r="BE111"/>
  <c r="BE374"/>
  <c r="BE14"/>
  <c r="BE110"/>
  <c r="BE226"/>
  <c r="BE71"/>
  <c r="BE188"/>
  <c r="BE221"/>
  <c r="BE197"/>
  <c r="BE252"/>
  <c r="BE108"/>
  <c r="BE257"/>
  <c r="BE105"/>
  <c r="BE356"/>
  <c r="BE343"/>
  <c r="BE152"/>
  <c r="BE273"/>
  <c r="BE191"/>
  <c r="BE194"/>
  <c r="BE236"/>
  <c r="BE142"/>
  <c r="BE45"/>
  <c r="BE6"/>
  <c r="BE27"/>
  <c r="BE369"/>
  <c r="BE193"/>
  <c r="BE7"/>
  <c r="BE117"/>
  <c r="BE165"/>
  <c r="BE81"/>
  <c r="BE25"/>
  <c r="BE134"/>
  <c r="BE80"/>
  <c r="BE351"/>
  <c r="BE207"/>
  <c r="BE377"/>
  <c r="BE187"/>
  <c r="BE213"/>
  <c r="BE159"/>
  <c r="BE349"/>
  <c r="BE42"/>
  <c r="BE149"/>
  <c r="BE112"/>
  <c r="BE66"/>
  <c r="BE22"/>
  <c r="BE24"/>
  <c r="BE52"/>
  <c r="BE240"/>
  <c r="BE33"/>
  <c r="BE36"/>
  <c r="BE263"/>
  <c r="BE106"/>
  <c r="BE131"/>
  <c r="BE368"/>
  <c r="BE179"/>
  <c r="BE331"/>
  <c r="BE118"/>
  <c r="BE270"/>
  <c r="BE77"/>
  <c r="BE31"/>
  <c r="BE297"/>
  <c r="BE90"/>
  <c r="BE255"/>
  <c r="BE157"/>
  <c r="BE11"/>
  <c r="BE359"/>
  <c r="BE229"/>
  <c r="BE350"/>
  <c r="BE287"/>
  <c r="BE28"/>
  <c r="BE9"/>
  <c r="BE216"/>
  <c r="BE96"/>
  <c r="BE278"/>
  <c r="BE237"/>
  <c r="BE116"/>
  <c r="BE125"/>
  <c r="BE30"/>
  <c r="BE114"/>
  <c r="BE184"/>
  <c r="BE107"/>
  <c r="BE85"/>
  <c r="BE48"/>
  <c r="BE326"/>
  <c r="BE84"/>
  <c r="BE46"/>
  <c r="BE259"/>
  <c r="BE140"/>
  <c r="BE129"/>
  <c r="BE63"/>
  <c r="BE232"/>
  <c r="BE308"/>
  <c r="BE203"/>
  <c r="BE156"/>
  <c r="BE319"/>
  <c r="BE59"/>
  <c r="BE170"/>
  <c r="BE323"/>
  <c r="BE363"/>
  <c r="BE20"/>
  <c r="BE41"/>
  <c r="BE261"/>
  <c r="BE196"/>
  <c r="BE67"/>
  <c r="BE192"/>
  <c r="BE183"/>
  <c r="BE251"/>
  <c r="BE21"/>
  <c r="BE347"/>
  <c r="BE141"/>
  <c r="BE199"/>
  <c r="BE231"/>
  <c r="BE337"/>
  <c r="BE283"/>
  <c r="BE310"/>
  <c r="BE243"/>
  <c r="BE307"/>
  <c r="BE74"/>
  <c r="BE217"/>
  <c r="BE294"/>
  <c r="BE143"/>
  <c r="BE47"/>
  <c r="BE97"/>
  <c r="BE262"/>
  <c r="BE245"/>
  <c r="BE135"/>
  <c r="BE123"/>
  <c r="BE302"/>
  <c r="BE18"/>
  <c r="BE82"/>
  <c r="BE95"/>
  <c r="BE119"/>
  <c r="BE178"/>
  <c r="BE361"/>
  <c r="BE218"/>
  <c r="BE172"/>
  <c r="BE244"/>
  <c r="BE268"/>
  <c r="BE160"/>
  <c r="BE55"/>
  <c r="BE100"/>
  <c r="BE127"/>
  <c r="BE205"/>
  <c r="BE136"/>
  <c r="BE330"/>
  <c r="BE312"/>
  <c r="BE372"/>
  <c r="BE288"/>
  <c r="BE304"/>
  <c r="BE34"/>
  <c r="BE320"/>
  <c r="BE365"/>
  <c r="BE291"/>
  <c r="BE186"/>
  <c r="BE253"/>
  <c r="BE161"/>
  <c r="BE295"/>
  <c r="BE370"/>
  <c r="BE336"/>
  <c r="BE298"/>
  <c r="BE124"/>
  <c r="BE324"/>
  <c r="BE281"/>
  <c r="BE334"/>
  <c r="BE346"/>
  <c r="BE272"/>
  <c r="BE333"/>
  <c r="BE258"/>
  <c r="BE348"/>
  <c r="BE171"/>
  <c r="BE260"/>
  <c r="BE39"/>
  <c r="BE248"/>
  <c r="BE113"/>
  <c r="BE198"/>
  <c r="BE62"/>
  <c r="BE145"/>
  <c r="BE73"/>
  <c r="BE375"/>
  <c r="BE318"/>
  <c r="BE51"/>
  <c r="BE247"/>
  <c r="BE285"/>
  <c r="BE144"/>
  <c r="BE93"/>
  <c r="BE137"/>
  <c r="BE256"/>
  <c r="BE357"/>
  <c r="BE29"/>
  <c r="BE78"/>
  <c r="BE102"/>
  <c r="BE98"/>
  <c r="BE380"/>
  <c r="BE158"/>
  <c r="BE367"/>
  <c r="BE269"/>
  <c r="BE376"/>
  <c r="BE92"/>
  <c r="BE360"/>
  <c r="BE279"/>
  <c r="BE300"/>
  <c r="BE169"/>
  <c r="BE72"/>
  <c r="BE341"/>
  <c r="BE227"/>
  <c r="BE234"/>
  <c r="BE242"/>
  <c r="BE155"/>
  <c r="BE355"/>
  <c r="BE189"/>
  <c r="BE132"/>
  <c r="BE151"/>
  <c r="BE174"/>
  <c r="BE65"/>
  <c r="BE358"/>
  <c r="BE209"/>
  <c r="BE214"/>
  <c r="BE293"/>
  <c r="BE50"/>
  <c r="BE254"/>
  <c r="BE23"/>
  <c r="BE210"/>
  <c r="BE305"/>
  <c r="BE202"/>
  <c r="BE37"/>
  <c r="BE335"/>
  <c r="BE338"/>
  <c r="BE322"/>
  <c r="BE121"/>
  <c r="BE282"/>
  <c r="BE301"/>
  <c r="BE208"/>
  <c r="BE185"/>
  <c r="BE219"/>
  <c r="BE211"/>
  <c r="BE17"/>
  <c r="BE286"/>
  <c r="BE373"/>
  <c r="BE60"/>
  <c r="BE230"/>
  <c r="BE75"/>
  <c r="BE342"/>
  <c r="BE206"/>
  <c r="BE266"/>
  <c r="BE130"/>
  <c r="BE328"/>
  <c r="BE57"/>
  <c r="BE215"/>
  <c r="BE264"/>
  <c r="BE163"/>
  <c r="BE49"/>
  <c r="BE364"/>
  <c r="BE265"/>
  <c r="BE167"/>
  <c r="BE54"/>
  <c r="BE38"/>
  <c r="BE340"/>
  <c r="BE204"/>
  <c r="BE289"/>
  <c r="BE53"/>
  <c r="BE239"/>
  <c r="BE12"/>
  <c r="BE249"/>
  <c r="BE13"/>
  <c r="BE238"/>
  <c r="BE228"/>
  <c r="BE235"/>
  <c r="BE64"/>
  <c r="BE176"/>
  <c r="BE246"/>
  <c r="BE222"/>
  <c r="BE284"/>
  <c r="BE162"/>
  <c r="BE150"/>
  <c r="BE327"/>
  <c r="BE103"/>
  <c r="BE86"/>
  <c r="BE83"/>
  <c r="BE8"/>
  <c r="BE212"/>
  <c r="BE101"/>
  <c r="BE299"/>
  <c r="BE201"/>
  <c r="BE180"/>
  <c r="BE378"/>
  <c r="BE220"/>
  <c r="BE345"/>
  <c r="BE200"/>
  <c r="BE58"/>
  <c r="BE19"/>
  <c r="BE275"/>
  <c r="BE128"/>
  <c r="BE15"/>
  <c r="BE104"/>
  <c r="BE122"/>
  <c r="BE133"/>
  <c r="BE139"/>
  <c r="BE43"/>
  <c r="BE224"/>
  <c r="BE120"/>
  <c r="BE250"/>
  <c r="BE164"/>
  <c r="BE339"/>
  <c r="BE313"/>
  <c r="BE311"/>
  <c r="BE70"/>
  <c r="BE79"/>
  <c r="BE89"/>
  <c r="BE87"/>
  <c r="BF53" l="1"/>
  <c r="BF364"/>
  <c r="BF266"/>
  <c r="BF17"/>
  <c r="BF202"/>
  <c r="BF151"/>
  <c r="BF279"/>
  <c r="BF357"/>
  <c r="BF39"/>
  <c r="BF334"/>
  <c r="BF161"/>
  <c r="BF288"/>
  <c r="BF55"/>
  <c r="BF302"/>
  <c r="BF243"/>
  <c r="BF21"/>
  <c r="BF20"/>
  <c r="BF308"/>
  <c r="BF184"/>
  <c r="BF216"/>
  <c r="BF157"/>
  <c r="BF331"/>
  <c r="BF240"/>
  <c r="BF349"/>
  <c r="BF134"/>
  <c r="BF236"/>
  <c r="BF257"/>
  <c r="BF110"/>
  <c r="BF40"/>
  <c r="BF306"/>
  <c r="BF168"/>
  <c r="BF88"/>
  <c r="BF79"/>
  <c r="BF339"/>
  <c r="BF224"/>
  <c r="BF122"/>
  <c r="BF275"/>
  <c r="BF345"/>
  <c r="BF201"/>
  <c r="BF8"/>
  <c r="BF327"/>
  <c r="BF222"/>
  <c r="BF235"/>
  <c r="BF249"/>
  <c r="BF289"/>
  <c r="BF54"/>
  <c r="BF49"/>
  <c r="BF57"/>
  <c r="BF206"/>
  <c r="BF60"/>
  <c r="BF211"/>
  <c r="BF301"/>
  <c r="BF338"/>
  <c r="BF305"/>
  <c r="BF50"/>
  <c r="BF358"/>
  <c r="BF132"/>
  <c r="BF242"/>
  <c r="BF72"/>
  <c r="BF360"/>
  <c r="BF367"/>
  <c r="BF102"/>
  <c r="BF256"/>
  <c r="BF285"/>
  <c r="BF375"/>
  <c r="BF198"/>
  <c r="BF260"/>
  <c r="BF333"/>
  <c r="BF281"/>
  <c r="BF336"/>
  <c r="BF253"/>
  <c r="BF320"/>
  <c r="BF372"/>
  <c r="BF205"/>
  <c r="BF160"/>
  <c r="BF218"/>
  <c r="BF95"/>
  <c r="BF123"/>
  <c r="BF97"/>
  <c r="BF217"/>
  <c r="BF310"/>
  <c r="BF199"/>
  <c r="BF251"/>
  <c r="BF196"/>
  <c r="BF363"/>
  <c r="BF319"/>
  <c r="BF232"/>
  <c r="BF259"/>
  <c r="BF48"/>
  <c r="BF114"/>
  <c r="BF237"/>
  <c r="BF9"/>
  <c r="BF229"/>
  <c r="BF255"/>
  <c r="BF77"/>
  <c r="BF179"/>
  <c r="BF263"/>
  <c r="BF52"/>
  <c r="BF112"/>
  <c r="BF159"/>
  <c r="BF207"/>
  <c r="BF25"/>
  <c r="BF7"/>
  <c r="BF6"/>
  <c r="BF194"/>
  <c r="BF343"/>
  <c r="BF108"/>
  <c r="BF188"/>
  <c r="BF14"/>
  <c r="BF4"/>
  <c r="BF148"/>
  <c r="BF181"/>
  <c r="BF16"/>
  <c r="BF329"/>
  <c r="BF314"/>
  <c r="BF315"/>
  <c r="BF233"/>
  <c r="BF126"/>
  <c r="BF182"/>
  <c r="BF309"/>
  <c r="BF353"/>
  <c r="BF371"/>
  <c r="BF344"/>
  <c r="BF153"/>
  <c r="BF277"/>
  <c r="BF89"/>
  <c r="BF120"/>
  <c r="BF128"/>
  <c r="BF180"/>
  <c r="BF103"/>
  <c r="BF284"/>
  <c r="BF13"/>
  <c r="BF38"/>
  <c r="BF215"/>
  <c r="BF230"/>
  <c r="BF208"/>
  <c r="BF254"/>
  <c r="BF155"/>
  <c r="BF269"/>
  <c r="BF144"/>
  <c r="BF62"/>
  <c r="BF258"/>
  <c r="BF298"/>
  <c r="BF365"/>
  <c r="BF136"/>
  <c r="BF119"/>
  <c r="BF262"/>
  <c r="BF294"/>
  <c r="BF231"/>
  <c r="BF67"/>
  <c r="BF59"/>
  <c r="BF140"/>
  <c r="BF326"/>
  <c r="BF116"/>
  <c r="BF350"/>
  <c r="BF31"/>
  <c r="BF106"/>
  <c r="BF66"/>
  <c r="BF377"/>
  <c r="BF117"/>
  <c r="BF27"/>
  <c r="BF152"/>
  <c r="BF221"/>
  <c r="BF5"/>
  <c r="BF271"/>
  <c r="BF177"/>
  <c r="BF35"/>
  <c r="BF190"/>
  <c r="BF317"/>
  <c r="BF274"/>
  <c r="BF303"/>
  <c r="BF280"/>
  <c r="BF223"/>
  <c r="BF109"/>
  <c r="BF154"/>
  <c r="BF290"/>
  <c r="BF70"/>
  <c r="BF164"/>
  <c r="BF43"/>
  <c r="BF104"/>
  <c r="BF19"/>
  <c r="BF220"/>
  <c r="BF299"/>
  <c r="BF83"/>
  <c r="BF150"/>
  <c r="BF246"/>
  <c r="BF228"/>
  <c r="BF12"/>
  <c r="BF204"/>
  <c r="BF167"/>
  <c r="BF163"/>
  <c r="BF328"/>
  <c r="BF342"/>
  <c r="BF373"/>
  <c r="BF219"/>
  <c r="BF282"/>
  <c r="BF335"/>
  <c r="BF210"/>
  <c r="BF293"/>
  <c r="BF65"/>
  <c r="BF189"/>
  <c r="BF234"/>
  <c r="BF169"/>
  <c r="BF92"/>
  <c r="BF158"/>
  <c r="BF78"/>
  <c r="BF137"/>
  <c r="BF247"/>
  <c r="BF73"/>
  <c r="BF113"/>
  <c r="BF171"/>
  <c r="BF272"/>
  <c r="BF324"/>
  <c r="BF370"/>
  <c r="BF186"/>
  <c r="BF34"/>
  <c r="BF312"/>
  <c r="BF127"/>
  <c r="BF268"/>
  <c r="BF361"/>
  <c r="BF82"/>
  <c r="BF135"/>
  <c r="BF47"/>
  <c r="BF74"/>
  <c r="BF283"/>
  <c r="BF141"/>
  <c r="BF183"/>
  <c r="BF261"/>
  <c r="BF323"/>
  <c r="BF156"/>
  <c r="BF63"/>
  <c r="BF46"/>
  <c r="BF85"/>
  <c r="BF30"/>
  <c r="BF278"/>
  <c r="BF28"/>
  <c r="BF359"/>
  <c r="BF90"/>
  <c r="BF270"/>
  <c r="BF368"/>
  <c r="BF36"/>
  <c r="BF24"/>
  <c r="BF149"/>
  <c r="BF213"/>
  <c r="BF351"/>
  <c r="BF81"/>
  <c r="BF193"/>
  <c r="BF45"/>
  <c r="BF191"/>
  <c r="BF356"/>
  <c r="BF252"/>
  <c r="BF71"/>
  <c r="BF374"/>
  <c r="BF296"/>
  <c r="BF147"/>
  <c r="BF68"/>
  <c r="BF325"/>
  <c r="BF10"/>
  <c r="BF316"/>
  <c r="BF267"/>
  <c r="BF354"/>
  <c r="BF195"/>
  <c r="BF173"/>
  <c r="BF225"/>
  <c r="BF321"/>
  <c r="BF146"/>
  <c r="BF175"/>
  <c r="BF115"/>
  <c r="BF32"/>
  <c r="F109" i="13"/>
  <c r="BF313" i="8"/>
  <c r="BF133"/>
  <c r="BF200"/>
  <c r="BF212"/>
  <c r="BF64"/>
  <c r="BF322"/>
  <c r="BF209"/>
  <c r="BF341"/>
  <c r="BF98"/>
  <c r="BF318"/>
  <c r="BF172"/>
  <c r="BF87"/>
  <c r="BF311"/>
  <c r="BF250"/>
  <c r="BF139"/>
  <c r="BF15"/>
  <c r="BF58"/>
  <c r="BF378"/>
  <c r="BF101"/>
  <c r="BF86"/>
  <c r="BF162"/>
  <c r="BF176"/>
  <c r="BF238"/>
  <c r="BF239"/>
  <c r="BF340"/>
  <c r="BF265"/>
  <c r="BF264"/>
  <c r="BF130"/>
  <c r="BF75"/>
  <c r="BF286"/>
  <c r="BF185"/>
  <c r="BF121"/>
  <c r="BF37"/>
  <c r="BF23"/>
  <c r="BF214"/>
  <c r="BF174"/>
  <c r="BF355"/>
  <c r="BF227"/>
  <c r="BF300"/>
  <c r="BF376"/>
  <c r="BF29"/>
  <c r="BF93"/>
  <c r="BF51"/>
  <c r="BF145"/>
  <c r="BF248"/>
  <c r="BF348"/>
  <c r="BF346"/>
  <c r="BF124"/>
  <c r="BF295"/>
  <c r="BF291"/>
  <c r="BF304"/>
  <c r="BF330"/>
  <c r="BF100"/>
  <c r="BF244"/>
  <c r="BF178"/>
  <c r="BF18"/>
  <c r="BF245"/>
  <c r="BF143"/>
  <c r="BF307"/>
  <c r="BF337"/>
  <c r="BF347"/>
  <c r="BF192"/>
  <c r="BF41"/>
  <c r="BF170"/>
  <c r="BF203"/>
  <c r="BF129"/>
  <c r="BF84"/>
  <c r="BF107"/>
  <c r="BF125"/>
  <c r="BF96"/>
  <c r="BF287"/>
  <c r="BF11"/>
  <c r="BF297"/>
  <c r="BF118"/>
  <c r="BF131"/>
  <c r="BF33"/>
  <c r="BF22"/>
  <c r="BF42"/>
  <c r="BF187"/>
  <c r="BF80"/>
  <c r="BF165"/>
  <c r="BF369"/>
  <c r="BF142"/>
  <c r="BF273"/>
  <c r="BF105"/>
  <c r="BF197"/>
  <c r="BF226"/>
  <c r="BF111"/>
  <c r="BF166"/>
  <c r="BF61"/>
  <c r="BF91"/>
  <c r="BF241"/>
  <c r="BF332"/>
  <c r="BF44"/>
  <c r="BF138"/>
  <c r="BF362"/>
  <c r="BF366"/>
  <c r="BF99"/>
  <c r="BF352"/>
  <c r="BF276"/>
  <c r="BF56"/>
  <c r="BF69"/>
  <c r="BF76"/>
  <c r="BF292"/>
  <c r="F218" i="13" l="1"/>
  <c r="F362"/>
  <c r="F115"/>
  <c r="F263"/>
  <c r="F370"/>
  <c r="F90"/>
  <c r="F177"/>
  <c r="F326"/>
  <c r="F79"/>
  <c r="F130"/>
  <c r="F282"/>
  <c r="F86"/>
  <c r="F228"/>
  <c r="F43"/>
  <c r="F89"/>
  <c r="F49"/>
  <c r="F262"/>
  <c r="F27"/>
  <c r="F241"/>
  <c r="F99"/>
  <c r="F56"/>
  <c r="F322"/>
  <c r="F193"/>
  <c r="F319"/>
  <c r="F361"/>
  <c r="F66"/>
  <c r="F315"/>
  <c r="F229"/>
  <c r="F200"/>
  <c r="F279"/>
  <c r="F253"/>
  <c r="F116"/>
  <c r="F154"/>
  <c r="F187"/>
  <c r="F224"/>
  <c r="F215"/>
  <c r="F161"/>
  <c r="F210"/>
  <c r="F25"/>
  <c r="F311"/>
  <c r="F371"/>
  <c r="F96"/>
  <c r="F39"/>
  <c r="F105"/>
  <c r="F45"/>
  <c r="F171"/>
  <c r="F156"/>
  <c r="F150"/>
  <c r="F142"/>
  <c r="F385"/>
  <c r="F128"/>
  <c r="F93"/>
  <c r="F249"/>
  <c r="F225"/>
  <c r="F388"/>
  <c r="F182"/>
  <c r="F261"/>
  <c r="F235"/>
  <c r="F179"/>
  <c r="F124"/>
  <c r="F289"/>
  <c r="F192"/>
  <c r="F167"/>
  <c r="F81"/>
  <c r="F131"/>
  <c r="F82"/>
  <c r="F134"/>
  <c r="F273"/>
  <c r="F140"/>
  <c r="F260"/>
  <c r="F310"/>
  <c r="F44"/>
  <c r="F52"/>
  <c r="F355"/>
  <c r="F73"/>
  <c r="F113"/>
  <c r="F328"/>
  <c r="F240"/>
  <c r="F83"/>
  <c r="F60"/>
  <c r="F383"/>
  <c r="F61"/>
  <c r="F276"/>
  <c r="F376"/>
  <c r="F287"/>
  <c r="F107"/>
  <c r="F80"/>
  <c r="F297"/>
  <c r="F343"/>
  <c r="F91"/>
  <c r="F71"/>
  <c r="F367"/>
  <c r="F381"/>
  <c r="F153"/>
  <c r="F347"/>
  <c r="F106"/>
  <c r="F181"/>
  <c r="F120"/>
  <c r="F157"/>
  <c r="F180"/>
  <c r="F202"/>
  <c r="F37"/>
  <c r="F146"/>
  <c r="F312"/>
  <c r="F302"/>
  <c r="F122"/>
  <c r="F185"/>
  <c r="F352"/>
  <c r="F33"/>
  <c r="F345"/>
  <c r="F139"/>
  <c r="F160"/>
  <c r="F391"/>
  <c r="F189"/>
  <c r="F136"/>
  <c r="F145"/>
  <c r="F254"/>
  <c r="F101"/>
  <c r="F30"/>
  <c r="F102"/>
  <c r="F356"/>
  <c r="F227"/>
  <c r="F190"/>
  <c r="F188"/>
  <c r="F331"/>
  <c r="F162"/>
  <c r="F267"/>
  <c r="F208"/>
  <c r="F164"/>
  <c r="F285"/>
  <c r="F293"/>
  <c r="F78"/>
  <c r="F198"/>
  <c r="F62"/>
  <c r="F283"/>
  <c r="F201"/>
  <c r="F186"/>
  <c r="F152"/>
  <c r="F184"/>
  <c r="F308"/>
  <c r="F234"/>
  <c r="F178"/>
  <c r="F243"/>
  <c r="F314"/>
  <c r="F58"/>
  <c r="F169"/>
  <c r="F318"/>
  <c r="F50"/>
  <c r="F236"/>
  <c r="F392"/>
  <c r="F365"/>
  <c r="F74"/>
  <c r="F277"/>
  <c r="F313"/>
  <c r="F284"/>
  <c r="F245"/>
  <c r="F299"/>
  <c r="F135"/>
  <c r="F359"/>
  <c r="F197"/>
  <c r="F329"/>
  <c r="F196"/>
  <c r="F203"/>
  <c r="F21"/>
  <c r="F174"/>
  <c r="F194"/>
  <c r="F24"/>
  <c r="F274"/>
  <c r="F211"/>
  <c r="F232"/>
  <c r="F233"/>
  <c r="F335"/>
  <c r="F348"/>
  <c r="F300"/>
  <c r="F375"/>
  <c r="F373"/>
  <c r="F316"/>
  <c r="F72"/>
  <c r="F264"/>
  <c r="F23"/>
  <c r="F137"/>
  <c r="F103"/>
  <c r="F125"/>
  <c r="F364"/>
  <c r="F231"/>
  <c r="F36"/>
  <c r="F303"/>
  <c r="F372"/>
  <c r="F32"/>
  <c r="BF380" i="8"/>
  <c r="F18" i="13" s="1"/>
  <c r="BF1" i="8"/>
  <c r="F307" i="13"/>
  <c r="F84"/>
  <c r="F291"/>
  <c r="F114"/>
  <c r="F377"/>
  <c r="F59"/>
  <c r="F256"/>
  <c r="F76"/>
  <c r="F126"/>
  <c r="F212"/>
  <c r="F288"/>
  <c r="F384"/>
  <c r="F95"/>
  <c r="F57"/>
  <c r="F48"/>
  <c r="F133"/>
  <c r="F26"/>
  <c r="F111"/>
  <c r="F144"/>
  <c r="F207"/>
  <c r="F158"/>
  <c r="F259"/>
  <c r="F306"/>
  <c r="F363"/>
  <c r="F108"/>
  <c r="F242"/>
  <c r="F38"/>
  <c r="F301"/>
  <c r="F280"/>
  <c r="F191"/>
  <c r="F393"/>
  <c r="F265"/>
  <c r="F333"/>
  <c r="F337"/>
  <c r="F148"/>
  <c r="F47"/>
  <c r="F336"/>
  <c r="F369"/>
  <c r="F340"/>
  <c r="F389"/>
  <c r="F206"/>
  <c r="F366"/>
  <c r="F51"/>
  <c r="F374"/>
  <c r="F100"/>
  <c r="F338"/>
  <c r="F298"/>
  <c r="F97"/>
  <c r="F327"/>
  <c r="F339"/>
  <c r="F88"/>
  <c r="F173"/>
  <c r="F204"/>
  <c r="F350"/>
  <c r="F357"/>
  <c r="F219"/>
  <c r="F165"/>
  <c r="F34"/>
  <c r="F85"/>
  <c r="F238"/>
  <c r="F332"/>
  <c r="F286"/>
  <c r="F42"/>
  <c r="F121"/>
  <c r="F341"/>
  <c r="F246"/>
  <c r="F151"/>
  <c r="F77"/>
  <c r="F269"/>
  <c r="F53"/>
  <c r="F195"/>
  <c r="F292"/>
  <c r="F368"/>
  <c r="F248"/>
  <c r="F344"/>
  <c r="F19"/>
  <c r="F358"/>
  <c r="F40"/>
  <c r="F67"/>
  <c r="F270"/>
  <c r="F129"/>
  <c r="F334"/>
  <c r="F214"/>
  <c r="F138"/>
  <c r="F220"/>
  <c r="F351"/>
  <c r="F213"/>
  <c r="F117"/>
  <c r="F257"/>
  <c r="F320"/>
  <c r="F75"/>
  <c r="F69"/>
  <c r="F237"/>
  <c r="F360"/>
  <c r="F354"/>
  <c r="F321"/>
  <c r="F251"/>
  <c r="F346"/>
  <c r="F323"/>
  <c r="F317"/>
  <c r="F349"/>
  <c r="F166"/>
  <c r="F379"/>
  <c r="F98"/>
  <c r="F119"/>
  <c r="F305"/>
  <c r="F295"/>
  <c r="F205"/>
  <c r="F20"/>
  <c r="F132"/>
  <c r="F46"/>
  <c r="F155"/>
  <c r="F309"/>
  <c r="F380"/>
  <c r="F159"/>
  <c r="F170"/>
  <c r="F223"/>
  <c r="F230"/>
  <c r="F28"/>
  <c r="F118"/>
  <c r="F143"/>
  <c r="F104"/>
  <c r="F168"/>
  <c r="F386"/>
  <c r="F324"/>
  <c r="F141"/>
  <c r="F330"/>
  <c r="F41"/>
  <c r="F31"/>
  <c r="F163"/>
  <c r="F29"/>
  <c r="F123"/>
  <c r="F209"/>
  <c r="F22"/>
  <c r="F222"/>
  <c r="F127"/>
  <c r="F278"/>
  <c r="F92"/>
  <c r="F244"/>
  <c r="F252"/>
  <c r="F63"/>
  <c r="F247"/>
  <c r="F378"/>
  <c r="F266"/>
  <c r="F325"/>
  <c r="F112"/>
  <c r="F110"/>
  <c r="F175"/>
  <c r="F387"/>
  <c r="F268"/>
  <c r="F296"/>
  <c r="F275"/>
  <c r="F390"/>
  <c r="F271"/>
  <c r="F382"/>
  <c r="F87"/>
  <c r="F147"/>
  <c r="F65"/>
  <c r="F353"/>
  <c r="F226"/>
  <c r="F221"/>
  <c r="F64"/>
  <c r="F304"/>
  <c r="F250"/>
  <c r="F342"/>
  <c r="F216"/>
  <c r="F290"/>
  <c r="F239"/>
  <c r="F94"/>
  <c r="F183"/>
  <c r="F55"/>
  <c r="F272"/>
  <c r="F149"/>
  <c r="F255"/>
  <c r="F172"/>
  <c r="F199"/>
  <c r="F35"/>
  <c r="F258"/>
  <c r="F70"/>
  <c r="F176"/>
  <c r="F54"/>
  <c r="F294"/>
  <c r="F217"/>
  <c r="F281"/>
  <c r="F68"/>
</calcChain>
</file>

<file path=xl/sharedStrings.xml><?xml version="1.0" encoding="utf-8"?>
<sst xmlns="http://schemas.openxmlformats.org/spreadsheetml/2006/main" count="4978" uniqueCount="872">
  <si>
    <t>total</t>
  </si>
  <si>
    <t>Kobierzyce</t>
  </si>
  <si>
    <t>wrocławski</t>
  </si>
  <si>
    <t>wiejska</t>
  </si>
  <si>
    <t>wiejski</t>
  </si>
  <si>
    <t>Miękinia</t>
  </si>
  <si>
    <t>średzki</t>
  </si>
  <si>
    <t>Wisznia Mała</t>
  </si>
  <si>
    <t>trzebnicki</t>
  </si>
  <si>
    <t>Siechnice - wieś</t>
  </si>
  <si>
    <t>miejsko-wiejska</t>
  </si>
  <si>
    <t>Siechnice - miasto</t>
  </si>
  <si>
    <t>miejski</t>
  </si>
  <si>
    <t>Kąty Wrocławskie - wieś</t>
  </si>
  <si>
    <t>Kąty Wrocławskie - miasto</t>
  </si>
  <si>
    <t>Czernica</t>
  </si>
  <si>
    <t>Długołęka</t>
  </si>
  <si>
    <t>Borów</t>
  </si>
  <si>
    <t>strzeliński</t>
  </si>
  <si>
    <t>Jelcz-Laskowice - wieś</t>
  </si>
  <si>
    <t>oławski</t>
  </si>
  <si>
    <t>Jelcz-Laskowice - miasto</t>
  </si>
  <si>
    <t>Oborniki Śląskie - miasto</t>
  </si>
  <si>
    <t>Oborniki Śląskie - wieś</t>
  </si>
  <si>
    <t>Żórawina</t>
  </si>
  <si>
    <t>Domaniów</t>
  </si>
  <si>
    <t>Kostomłoty</t>
  </si>
  <si>
    <t>Strzelin - wieś</t>
  </si>
  <si>
    <t>Strzelin - miasto</t>
  </si>
  <si>
    <t>Środa Śląska - wieś</t>
  </si>
  <si>
    <t>Środa Śląska - miasto</t>
  </si>
  <si>
    <t>Oleśnica - wieś</t>
  </si>
  <si>
    <t>oleśnicki</t>
  </si>
  <si>
    <t>Oleśnica - miasto</t>
  </si>
  <si>
    <t>miejska</t>
  </si>
  <si>
    <t>Brzeg Dolny - wieś</t>
  </si>
  <si>
    <t>wołowski</t>
  </si>
  <si>
    <t>Brzeg Dolny - miasto</t>
  </si>
  <si>
    <t>Oława - wieś</t>
  </si>
  <si>
    <t>Oława - miasto</t>
  </si>
  <si>
    <t>Trzebnica - wieś</t>
  </si>
  <si>
    <t>Trzebnica - miasto</t>
  </si>
  <si>
    <t>NAME,C,254</t>
  </si>
  <si>
    <t>ZSt_0_5,N,21,5</t>
  </si>
  <si>
    <t>ZSt_6_15,N,21,5</t>
  </si>
  <si>
    <t>ZSt_16_19,N,21,5</t>
  </si>
  <si>
    <t>ZSt_20_24,N,21,5</t>
  </si>
  <si>
    <t>ZSt_25_44,N,21,5</t>
  </si>
  <si>
    <t>ZSt_45_WE,N,21,5</t>
  </si>
  <si>
    <t>ZSt_WE_i_w,N,21,5</t>
  </si>
  <si>
    <t>ZSt_Suma,N,21,5</t>
  </si>
  <si>
    <t>ZCz_0_5,N,21,5</t>
  </si>
  <si>
    <t>ZCz_6_15,N,21,5</t>
  </si>
  <si>
    <t>ZCz_16_19,N,21,5</t>
  </si>
  <si>
    <t>ZCz_20_24,N,21,5</t>
  </si>
  <si>
    <t>ZCz_25_44,N,21,5</t>
  </si>
  <si>
    <t>ZCz_45_WE,N,21,5</t>
  </si>
  <si>
    <t>ZCz_WE_i_w,N,21,5</t>
  </si>
  <si>
    <t>ZCz_Suma,N,21,5</t>
  </si>
  <si>
    <t>BIURA,N,10,0</t>
  </si>
  <si>
    <t>HANDEL,N,10,0</t>
  </si>
  <si>
    <t>MIESZKANIA,N,10,0</t>
  </si>
  <si>
    <t>PRZEMYSL,N,10,0</t>
  </si>
  <si>
    <t>SZKOLY,N,10,0</t>
  </si>
  <si>
    <t>UCZELNIE,N,10,0</t>
  </si>
  <si>
    <t>sumLICZBA,N,21,5</t>
  </si>
  <si>
    <t>Komandorska/Swobodna</t>
  </si>
  <si>
    <t>Stysia</t>
  </si>
  <si>
    <t>Szczytnicka</t>
  </si>
  <si>
    <t>UWr 2</t>
  </si>
  <si>
    <t>Politechnika</t>
  </si>
  <si>
    <t>Kliniki</t>
  </si>
  <si>
    <t>Plac Grunwaldzki</t>
  </si>
  <si>
    <t>Grunwaldzka</t>
  </si>
  <si>
    <t>Prusa/Nowowiejska</t>
  </si>
  <si>
    <t>Jaracza</t>
  </si>
  <si>
    <t>Browar Piastowski</t>
  </si>
  <si>
    <t>Dworzec Nadodrze</t>
  </si>
  <si>
    <t>Pomorska</t>
  </si>
  <si>
    <t>Ks. Witolda</t>
  </si>
  <si>
    <t>Rynek</t>
  </si>
  <si>
    <t>UWr</t>
  </si>
  <si>
    <t>Hala Targowa</t>
  </si>
  <si>
    <t>Skargi</t>
  </si>
  <si>
    <t>Pd. Czterech Kultur</t>
  </si>
  <si>
    <t>Pn. Czterech Kultur</t>
  </si>
  <si>
    <t>Szpitalna</t>
  </si>
  <si>
    <t>Renoma/NOT</t>
  </si>
  <si>
    <t>Mazowiecka</t>
  </si>
  <si>
    <t>Starogroblowa</t>
  </si>
  <si>
    <t>Zachodnia</t>
  </si>
  <si>
    <t>Szczepin</t>
  </si>
  <si>
    <t>Braniborska</t>
  </si>
  <si>
    <t>Robotnicza</t>
  </si>
  <si>
    <t>Stalowa/Fadroma</t>
  </si>
  <si>
    <t>Oporowska</t>
  </si>
  <si>
    <t>Zaporoska</t>
  </si>
  <si>
    <t>Mielecka</t>
  </si>
  <si>
    <t>Gajowicka</t>
  </si>
  <si>
    <t>Pretficza</t>
  </si>
  <si>
    <t>Sky Tower</t>
  </si>
  <si>
    <t>Wielka</t>
  </si>
  <si>
    <t>Wzg. Andersa/Aquapark</t>
  </si>
  <si>
    <t>Park Andersa</t>
  </si>
  <si>
    <t>Glinianki</t>
  </si>
  <si>
    <t>Hubska</t>
  </si>
  <si>
    <t>Bardzka</t>
  </si>
  <si>
    <t>Nyska</t>
  </si>
  <si>
    <t>Krakowska</t>
  </si>
  <si>
    <t>Na Grobli</t>
  </si>
  <si>
    <t>Rakowiec</t>
  </si>
  <si>
    <t>Hala Stulecia/Zoo</t>
  </si>
  <si>
    <t>Wittiga</t>
  </si>
  <si>
    <t>Tramwajowa</t>
  </si>
  <si>
    <t>Park Szczytnicki</t>
  </si>
  <si>
    <t>Parkowa</t>
  </si>
  <si>
    <t>Zacisze</t>
  </si>
  <si>
    <t>Zalesie</t>
  </si>
  <si>
    <t>Stadion Olimpijski</t>
  </si>
  <si>
    <t>Kazimierska</t>
  </si>
  <si>
    <t>Bartoszowice</t>
  </si>
  <si>
    <t>Biskupin</t>
  </si>
  <si>
    <t>UPrzyrodn.</t>
  </si>
  <si>
    <t>Port Miejski</t>
  </si>
  <si>
    <t>Leclerc/ZNTK</t>
  </si>
  <si>
    <t>Kromera</t>
  </si>
  <si>
    <t>Brucknera</t>
  </si>
  <si>
    <t>Przybyszewskiego UWr</t>
  </si>
  <si>
    <t>Koszarowa</t>
  </si>
  <si>
    <t>WSO Czajkowskiego</t>
  </si>
  <si>
    <t>Pola</t>
  </si>
  <si>
    <t>Cm. Osobowicki</t>
  </si>
  <si>
    <t>Bezpieczna/Parnickiego</t>
  </si>
  <si>
    <t>WSO Obornicka</t>
  </si>
  <si>
    <t>Wrozamet</t>
  </si>
  <si>
    <t>Milicka</t>
  </si>
  <si>
    <t>Paprotna</t>
  </si>
  <si>
    <t>Lipska</t>
  </si>
  <si>
    <t>Osobowicka</t>
  </si>
  <si>
    <t>Hala Orbita</t>
  </si>
  <si>
    <t>Port Popowice</t>
  </si>
  <si>
    <t>Wejherowska</t>
  </si>
  <si>
    <t>Popowice</t>
  </si>
  <si>
    <t>Przedmiejska</t>
  </si>
  <si>
    <t>CH Magnolia</t>
  </si>
  <si>
    <t>Kwiska</t>
  </si>
  <si>
    <t>Bystrzycka</t>
  </si>
  <si>
    <t>DSW/WSB</t>
  </si>
  <si>
    <t>Hutmen/FAT</t>
  </si>
  <si>
    <t>Pl. Bzowy</t>
  </si>
  <si>
    <t>Al. Pracy</t>
  </si>
  <si>
    <t>Ostrowskiego</t>
  </si>
  <si>
    <t>Grabiszynek</t>
  </si>
  <si>
    <t>Blacharska</t>
  </si>
  <si>
    <t>CH Borek</t>
  </si>
  <si>
    <t>Pl. M. Anielewicza</t>
  </si>
  <si>
    <t>Borek</t>
  </si>
  <si>
    <t>Januszowicka</t>
  </si>
  <si>
    <t>Sudecka</t>
  </si>
  <si>
    <t>Weigla Szpital</t>
  </si>
  <si>
    <t>Akademia Medyczna</t>
  </si>
  <si>
    <t>Gaj</t>
  </si>
  <si>
    <t>Ferio Gaj</t>
  </si>
  <si>
    <t>Bardzka Cmentarz</t>
  </si>
  <si>
    <t>Tarnogaj</t>
  </si>
  <si>
    <t>Celtycka</t>
  </si>
  <si>
    <t>Kolista/Modra</t>
  </si>
  <si>
    <t>Dworska</t>
  </si>
  <si>
    <t>Stadion</t>
  </si>
  <si>
    <t>Pilczyce</t>
  </si>
  <si>
    <t>Hutnicza</t>
  </si>
  <si>
    <t>Bajana</t>
  </si>
  <si>
    <t>Astra</t>
  </si>
  <si>
    <t>Hermanowska</t>
  </si>
  <si>
    <t>Rogowska</t>
  </si>
  <si>
    <t>Nowodworska</t>
  </si>
  <si>
    <t>C.H. Factory</t>
  </si>
  <si>
    <t>Krzemieniecka</t>
  </si>
  <si>
    <t>Lasek Oporowski</t>
  </si>
  <si>
    <t>Avicenny (Poczta)</t>
  </si>
  <si>
    <t>Solskiego</t>
  </si>
  <si>
    <t>Wiejska</t>
  </si>
  <si>
    <t>Kwiatkowskiego</t>
  </si>
  <si>
    <t>Karmelkowa</t>
  </si>
  <si>
    <t>Klecina</t>
  </si>
  <si>
    <t>Cukrowa</t>
  </si>
  <si>
    <t>Czekoladowa</t>
  </si>
  <si>
    <t>Auchan rondo</t>
  </si>
  <si>
    <t>Auchan</t>
  </si>
  <si>
    <t>Kobierzycka</t>
  </si>
  <si>
    <t>Karkonoska</t>
  </si>
  <si>
    <t>Wojszycka</t>
  </si>
  <si>
    <t>Krzyki</t>
  </si>
  <si>
    <t>Krzycka</t>
  </si>
  <si>
    <t>Wietrzna</t>
  </si>
  <si>
    <t>Suwalska</t>
  </si>
  <si>
    <t>Hammilton Centrum</t>
  </si>
  <si>
    <t>Lubelska</t>
  </si>
  <si>
    <t>Grabowa</t>
  </si>
  <si>
    <t>WUWA2</t>
  </si>
  <si>
    <t>Starogajowa</t>
  </si>
  <si>
    <t>Wel-Tex</t>
  </si>
  <si>
    <t>Marszowice</t>
  </si>
  <si>
    <t>Gwizdanowska</t>
  </si>
  <si>
    <t>Marszowice cmentarz</t>
  </si>
  <si>
    <t>Marszowice Malownicze</t>
  </si>
  <si>
    <t>Wielkopolska</t>
  </si>
  <si>
    <t>Skoczylasa/Rubczaka</t>
  </si>
  <si>
    <t>Wojska Polskiego</t>
  </si>
  <si>
    <t>Pustki</t>
  </si>
  <si>
    <t>Kresowa</t>
  </si>
  <si>
    <t>Jerzmanowo</t>
  </si>
  <si>
    <t>Jerzmanowska</t>
  </si>
  <si>
    <t>Jerzmanowska (Baza)</t>
  </si>
  <si>
    <t>Strachowicka</t>
  </si>
  <si>
    <t>Osiniec</t>
  </si>
  <si>
    <t>Rdestowa</t>
  </si>
  <si>
    <t>Strachowice/Port Lotn.</t>
  </si>
  <si>
    <t>Graniczna/Rakietowa</t>
  </si>
  <si>
    <t>Tor Rakietowa</t>
  </si>
  <si>
    <t>Partynice</t>
  </si>
  <si>
    <t>Maczka</t>
  </si>
  <si>
    <t>Agrestowa</t>
  </si>
  <si>
    <t>Strachowskiego</t>
  </si>
  <si>
    <t>Wojszyce</t>
  </si>
  <si>
    <t>Parafialna</t>
  </si>
  <si>
    <t>Roweckiego-Grota</t>
  </si>
  <si>
    <t>Lamowice</t>
  </si>
  <si>
    <t>Asfaltowa</t>
  </si>
  <si>
    <t>Vivaldiego</t>
  </si>
  <si>
    <t>Jagodno</t>
  </si>
  <si>
    <t>Buforowa</t>
  </si>
  <si>
    <t>Brochowska</t>
  </si>
  <si>
    <t>Tyska</t>
  </si>
  <si>
    <t>Popielskiego</t>
  </si>
  <si>
    <t>Bierdzany/Wilcza/park Wschodni</t>
  </si>
  <si>
    <t>Opatowice</t>
  </si>
  <si>
    <t>CH. Korona</t>
  </si>
  <si>
    <t>Mirowiec</t>
  </si>
  <si>
    <t>Kowale</t>
  </si>
  <si>
    <t>Kowalska/3M</t>
  </si>
  <si>
    <t>Volvo</t>
  </si>
  <si>
    <t>Swojczyce</t>
  </si>
  <si>
    <t>Betonowa</t>
  </si>
  <si>
    <t>Strachocin</t>
  </si>
  <si>
    <t>Perkusyjna</t>
  </si>
  <si>
    <t>Wschodnia/Bartnicza</t>
  </si>
  <si>
    <t>Zgorzelisko</t>
  </si>
  <si>
    <t>Litewska</t>
  </si>
  <si>
    <t>Psie Pole</t>
  </si>
  <si>
    <t>PZL Hydral/LZN</t>
  </si>
  <si>
    <t>Osiedla Sobieskiego</t>
  </si>
  <si>
    <t>Polar</t>
  </si>
  <si>
    <t>Piwnika-Ponurego</t>
  </si>
  <si>
    <t>Poprzeczna</t>
  </si>
  <si>
    <t>Polanowice</t>
  </si>
  <si>
    <t>Centrostal</t>
  </si>
  <si>
    <t>Cholewkarska</t>
  </si>
  <si>
    <t>Widawa</t>
  </si>
  <si>
    <t>Kominiarska</t>
  </si>
  <si>
    <t>Lipa Piotrowska</t>
  </si>
  <si>
    <t>Kminkowa</t>
  </si>
  <si>
    <t>Zalipie</t>
  </si>
  <si>
    <t>Wrzosowa</t>
  </si>
  <si>
    <t>Zapotocze</t>
  </si>
  <si>
    <t>Lesica</t>
  </si>
  <si>
    <t>Las Lesicki</t>
  </si>
  <si>
    <t>Most Szczytnicki</t>
  </si>
  <si>
    <t>Krucza</t>
  </si>
  <si>
    <t>Arkady</t>
  </si>
  <si>
    <t>Trzebnicka</t>
  </si>
  <si>
    <t>Drobnera</t>
  </si>
  <si>
    <t>Pl. Bema</t>
  </si>
  <si>
    <t>Pl. Staszica</t>
  </si>
  <si>
    <t>UWr/Pl. Maksa Borna</t>
  </si>
  <si>
    <t>Balonowa</t>
  </si>
  <si>
    <t>Trawowa</t>
  </si>
  <si>
    <t>Gagarina</t>
  </si>
  <si>
    <t>Kunickiego</t>
  </si>
  <si>
    <t>Plac Solny</t>
  </si>
  <si>
    <t>Opera</t>
  </si>
  <si>
    <t>Na Ostatnim Groszu</t>
  </si>
  <si>
    <t>Gorlicka</t>
  </si>
  <si>
    <t>Zielna</t>
  </si>
  <si>
    <t>Falzmanna</t>
  </si>
  <si>
    <t>Mickiewicza</t>
  </si>
  <si>
    <t>Dembowskiego</t>
  </si>
  <si>
    <t>Gersona</t>
  </si>
  <si>
    <t>Rybnicka</t>
  </si>
  <si>
    <t>Katowicka</t>
  </si>
  <si>
    <t>Plac Zgody</t>
  </si>
  <si>
    <t>Plac Strzegomski</t>
  </si>
  <si>
    <t>Jelenia</t>
  </si>
  <si>
    <t>Piastowska</t>
  </si>
  <si>
    <t>Prusa/Walecznych</t>
  </si>
  <si>
    <t>PolZug</t>
  </si>
  <si>
    <t>Wittiga Akademiki Teki</t>
  </si>
  <si>
    <t>Pauscha Akademiki UP</t>
  </si>
  <si>
    <t>Kamienna Akademiki UE</t>
  </si>
  <si>
    <t>Wojciecha z Brudzewa Akademiki</t>
  </si>
  <si>
    <t>REJON</t>
  </si>
  <si>
    <t>Mi</t>
  </si>
  <si>
    <t>REJON_2</t>
  </si>
  <si>
    <t>Kod</t>
  </si>
  <si>
    <t>Nazwa</t>
  </si>
  <si>
    <t>ogółem</t>
  </si>
  <si>
    <t>0-4</t>
  </si>
  <si>
    <t>mężczyźni</t>
  </si>
  <si>
    <t>kobiety</t>
  </si>
  <si>
    <t>2016</t>
  </si>
  <si>
    <t>[osoba]</t>
  </si>
  <si>
    <t>0214011</t>
  </si>
  <si>
    <t>0214062</t>
  </si>
  <si>
    <t>0215011</t>
  </si>
  <si>
    <t>0215022</t>
  </si>
  <si>
    <t>0215034</t>
  </si>
  <si>
    <t>0215035</t>
  </si>
  <si>
    <t>0215042</t>
  </si>
  <si>
    <t>0217012</t>
  </si>
  <si>
    <t>0217044</t>
  </si>
  <si>
    <t>0217045</t>
  </si>
  <si>
    <t>0218012</t>
  </si>
  <si>
    <t>0218032</t>
  </si>
  <si>
    <t>0218044</t>
  </si>
  <si>
    <t>0218045</t>
  </si>
  <si>
    <t>0220014</t>
  </si>
  <si>
    <t>0220015</t>
  </si>
  <si>
    <t>0220034</t>
  </si>
  <si>
    <t>0220035</t>
  </si>
  <si>
    <t>0220042</t>
  </si>
  <si>
    <t>0222014</t>
  </si>
  <si>
    <t>0222015</t>
  </si>
  <si>
    <t>0223012</t>
  </si>
  <si>
    <t>0223022</t>
  </si>
  <si>
    <t>0223044</t>
  </si>
  <si>
    <t>0223045</t>
  </si>
  <si>
    <t>0223052</t>
  </si>
  <si>
    <t>0223084</t>
  </si>
  <si>
    <t>0223085</t>
  </si>
  <si>
    <t>0223092</t>
  </si>
  <si>
    <t>Mi_6+</t>
  </si>
  <si>
    <t>0-6*</t>
  </si>
  <si>
    <t>*z uwagi na przedziały nie odpowiadające docelowemu, wartość została oszacowana</t>
  </si>
  <si>
    <t>0-6/ogółem</t>
  </si>
  <si>
    <t>Kontrakty</t>
  </si>
  <si>
    <t>Q3 2017</t>
  </si>
  <si>
    <t>Udziały</t>
  </si>
  <si>
    <t>TMPL</t>
  </si>
  <si>
    <t>Polkomtel</t>
  </si>
  <si>
    <t>Orange PL</t>
  </si>
  <si>
    <t>P4</t>
  </si>
  <si>
    <t>Total</t>
  </si>
  <si>
    <t>Prepaid</t>
  </si>
  <si>
    <t>Razem</t>
  </si>
  <si>
    <t>GMINA</t>
  </si>
  <si>
    <t>POWIAT</t>
  </si>
  <si>
    <t>RODZ_GM</t>
  </si>
  <si>
    <t>OBSZAR_GM</t>
  </si>
  <si>
    <t>MIESZKAŃCY</t>
  </si>
  <si>
    <t>data</t>
  </si>
  <si>
    <t>MC + GUS</t>
  </si>
  <si>
    <t>T-MOBILE</t>
  </si>
  <si>
    <t>DANE UM</t>
  </si>
  <si>
    <t>pkt.1</t>
  </si>
  <si>
    <t>pkt.2</t>
  </si>
  <si>
    <t>pkt.3</t>
  </si>
  <si>
    <t>pkt.4</t>
  </si>
  <si>
    <t>MIEJSCA PRACY</t>
  </si>
  <si>
    <t>gmina</t>
  </si>
  <si>
    <t>Bierutów</t>
  </si>
  <si>
    <t>Brzeg Dolny</t>
  </si>
  <si>
    <t>Jelcz-Laskowice</t>
  </si>
  <si>
    <t>Kondratowice</t>
  </si>
  <si>
    <t>Kąty Wrocławskie</t>
  </si>
  <si>
    <t>Oborniki Śląskie</t>
  </si>
  <si>
    <t>Oleśnica</t>
  </si>
  <si>
    <t>Oława</t>
  </si>
  <si>
    <t>Prusice</t>
  </si>
  <si>
    <t>Siechnice</t>
  </si>
  <si>
    <t>Sobótka</t>
  </si>
  <si>
    <t>Strzelin</t>
  </si>
  <si>
    <t>Trzebnica</t>
  </si>
  <si>
    <t>Udanin</t>
  </si>
  <si>
    <t>Wiązów</t>
  </si>
  <si>
    <t>Wołów</t>
  </si>
  <si>
    <t>Wrocław</t>
  </si>
  <si>
    <t>Środa Śląska</t>
  </si>
  <si>
    <t>MIEJSCA PRACY*</t>
  </si>
  <si>
    <t>*dane dla całych gmin bez rozbicia na rejony</t>
  </si>
  <si>
    <t>GUS</t>
  </si>
  <si>
    <t>RAZEM</t>
  </si>
  <si>
    <t>ZGODY</t>
  </si>
  <si>
    <t>DANE Z LOGOWANIA*</t>
  </si>
  <si>
    <t>MIESZKAŃCY 6+*</t>
  </si>
  <si>
    <t>udział w rynku</t>
  </si>
  <si>
    <t>zgody</t>
  </si>
  <si>
    <t>Różnica</t>
  </si>
  <si>
    <t>liczba mieszkańców po zastosowaniu mnożika zgody</t>
  </si>
  <si>
    <t>Ostateczna liczba mieszkańców po zastosowaniu mnożnika udziału</t>
  </si>
  <si>
    <t>mnożnik</t>
  </si>
  <si>
    <t>współczynnik</t>
  </si>
  <si>
    <t>liczba mieszkańców z danych BIG DATA</t>
  </si>
  <si>
    <t>MIESZKAŃCY BIG DATA</t>
  </si>
  <si>
    <t>liczba miejsc parcy po zastosowaniu mnożika zgody</t>
  </si>
  <si>
    <t>Ostateczna liczba miejsc pracy po zastosowaniu mnożnika udziału</t>
  </si>
  <si>
    <t>MIEJSCA PRACY BIG DATA</t>
  </si>
  <si>
    <t>Różnica %</t>
  </si>
  <si>
    <t>Liczba miejsc pracy</t>
  </si>
  <si>
    <t>Okolice</t>
  </si>
  <si>
    <t>Metoda 3
LICZBA KART SIM „NIERUSZAJĄCYCH SIĘ” W GODZINACH 11-12 i 12-13 DLA KAŻDEGO REJONU</t>
  </si>
  <si>
    <t>Metoda 4
LICZBA KART SIM KOŃCZĄCYCH PRZEMIESZCZENIE W GODZINACH SZCZYTU PORANNEGO DLA KAŻDEGO REJONU</t>
  </si>
  <si>
    <t>Metoda 1 
LICZBA KART SIM „NIERUSZAJĄCYCH SIĘ” W GODZINACH NOCNYCH DLA KAŻDEGO REJONU</t>
  </si>
  <si>
    <t>Metoda 2 
LICZBA KART SIM ROZPOCZYNAJĄCYCH PRZEMIESZCZENIE W GODZINACH SZCZYTU PORANNEGO DLA KAŻDEGO REJONU</t>
  </si>
  <si>
    <t>Metoda 3 
LICZBA KART SIM „NIERUSZAJĄCYCH SIĘ” W GODZINACH 11-12 i 12-13 DLA KAŻDEGO REJONU</t>
  </si>
  <si>
    <t>Metoda 4 
LICZBA KART SIM KOŃCZĄCYCH PRZEMIESZCZENIE W GODZINACH SZCZYTU PORANNEGO DLA KAŻDEGO REJONU</t>
  </si>
  <si>
    <t>BAZA PESEL</t>
  </si>
  <si>
    <t>Telefony zarejestrowane na duże firmy (duplikowanie liczby kart przez jednego posiadacza)</t>
  </si>
  <si>
    <t>liczba telefonów</t>
  </si>
  <si>
    <t>liczba zgód</t>
  </si>
  <si>
    <t>Łączna liczba telefonów biznes</t>
  </si>
  <si>
    <t>Liczba kart do pomniejszenia we Wrocławiu</t>
  </si>
  <si>
    <t>Weryfikacja warunku</t>
  </si>
  <si>
    <t>Wartość graniczna min</t>
  </si>
  <si>
    <t>wartość graniczna max</t>
  </si>
  <si>
    <t>Wybór wsp. Na podstawie którego zostanie okreśłona liczba mieszkańców</t>
  </si>
  <si>
    <t>BIG-DATA</t>
  </si>
  <si>
    <t>PESEL</t>
  </si>
  <si>
    <t>Ostateczny współczynnik przyjęty do obliczenia liczby mieszkańców</t>
  </si>
  <si>
    <t>Udział mieszkańców w populacji Wrocławia</t>
  </si>
  <si>
    <t>do weryfikacji</t>
  </si>
  <si>
    <t>REJON_AGR</t>
  </si>
  <si>
    <t>A10</t>
  </si>
  <si>
    <t>A9</t>
  </si>
  <si>
    <t>A11</t>
  </si>
  <si>
    <t>A14</t>
  </si>
  <si>
    <t>A15</t>
  </si>
  <si>
    <t>A16</t>
  </si>
  <si>
    <t>A13</t>
  </si>
  <si>
    <t>A48</t>
  </si>
  <si>
    <t>A3</t>
  </si>
  <si>
    <t>A2</t>
  </si>
  <si>
    <t>A55</t>
  </si>
  <si>
    <t>A4</t>
  </si>
  <si>
    <t>A12</t>
  </si>
  <si>
    <t>A49</t>
  </si>
  <si>
    <t>A17</t>
  </si>
  <si>
    <t>A53</t>
  </si>
  <si>
    <t>A23</t>
  </si>
  <si>
    <t>A6</t>
  </si>
  <si>
    <t>A1</t>
  </si>
  <si>
    <t>A5</t>
  </si>
  <si>
    <t>A58</t>
  </si>
  <si>
    <t>A8</t>
  </si>
  <si>
    <t>A26</t>
  </si>
  <si>
    <t>A24</t>
  </si>
  <si>
    <t>A25</t>
  </si>
  <si>
    <t>A46</t>
  </si>
  <si>
    <t>A51</t>
  </si>
  <si>
    <t>A40</t>
  </si>
  <si>
    <t>A45</t>
  </si>
  <si>
    <t>A30</t>
  </si>
  <si>
    <t>A34</t>
  </si>
  <si>
    <t>A33</t>
  </si>
  <si>
    <t>A37</t>
  </si>
  <si>
    <t>A38</t>
  </si>
  <si>
    <t>A52</t>
  </si>
  <si>
    <t>A41</t>
  </si>
  <si>
    <t>A39</t>
  </si>
  <si>
    <t>A50</t>
  </si>
  <si>
    <t>A47</t>
  </si>
  <si>
    <t>A32</t>
  </si>
  <si>
    <t>A31</t>
  </si>
  <si>
    <t>A35</t>
  </si>
  <si>
    <t>A36</t>
  </si>
  <si>
    <t>A42</t>
  </si>
  <si>
    <t>A43</t>
  </si>
  <si>
    <t>A44</t>
  </si>
  <si>
    <t>A22</t>
  </si>
  <si>
    <t>A21</t>
  </si>
  <si>
    <t>A20</t>
  </si>
  <si>
    <t>A19</t>
  </si>
  <si>
    <t>A7</t>
  </si>
  <si>
    <t>A18</t>
  </si>
  <si>
    <t>A27</t>
  </si>
  <si>
    <t>A28</t>
  </si>
  <si>
    <t>A29</t>
  </si>
  <si>
    <t>A54</t>
  </si>
  <si>
    <t>A57</t>
  </si>
  <si>
    <t>A56</t>
  </si>
  <si>
    <t>la+ta+smb</t>
  </si>
  <si>
    <t>Wyznaczono na podsawie najczęstrzego innego miejsca przebywania niż dom w miesącu kwiecień</t>
  </si>
  <si>
    <t>Dane z dnia 10 kwiecień 2018</t>
  </si>
  <si>
    <t>Udział mieszkańców w populacji otoczenia Wrocławia</t>
  </si>
  <si>
    <t>Razem gminy poza Wrocławiem</t>
  </si>
  <si>
    <t>Udział %</t>
  </si>
  <si>
    <t>Gmina</t>
  </si>
  <si>
    <t>Liczba do pomniejszenia w otoczeniu Wrocławia</t>
  </si>
  <si>
    <t>liczba miejsc pracy z danych BIG DATA w danej gminie
(+ uczniowie, studenci, emeryci)</t>
  </si>
  <si>
    <t>Różnica 
(GUS - BIG DATA)</t>
  </si>
  <si>
    <t>Różnica % 
(GUS / BIG DATA)</t>
  </si>
  <si>
    <t>REJON_błędny</t>
  </si>
  <si>
    <t>REJON_poprawny</t>
  </si>
  <si>
    <t>NAZWA</t>
  </si>
  <si>
    <t>REJ_AGR</t>
  </si>
  <si>
    <t>Centrum Południowe</t>
  </si>
  <si>
    <t>Ostrów Tumski</t>
  </si>
  <si>
    <t>Park Tołpy</t>
  </si>
  <si>
    <t>Jedności Narodowej</t>
  </si>
  <si>
    <t>Wzgórze Słowiańskie</t>
  </si>
  <si>
    <t>Na Szańcach</t>
  </si>
  <si>
    <t>Kępa Mieszczańska</t>
  </si>
  <si>
    <t>Pl. Dominikański</t>
  </si>
  <si>
    <t>Pl. Solidarności</t>
  </si>
  <si>
    <t>Pl. Orląt Lwowskich</t>
  </si>
  <si>
    <t>Dworzec Świebodzki</t>
  </si>
  <si>
    <t>Żytnia</t>
  </si>
  <si>
    <t>Świdnicka/Arkady</t>
  </si>
  <si>
    <t>Kołłątaja</t>
  </si>
  <si>
    <t>Pl. Wróblewskiego</t>
  </si>
  <si>
    <t>Park Słowackiego</t>
  </si>
  <si>
    <t>Traugutta - Trójkąt</t>
  </si>
  <si>
    <t>Świstackiego - Trójkąt</t>
  </si>
  <si>
    <t>Dworzec Główny</t>
  </si>
  <si>
    <t>Elektrociepłownia</t>
  </si>
  <si>
    <t>Długa (ZDiUM/Tesco)</t>
  </si>
  <si>
    <t>Poznańska</t>
  </si>
  <si>
    <t>Bolesławiecka</t>
  </si>
  <si>
    <t>Góralska</t>
  </si>
  <si>
    <t>Pl. Powstańców Śl.</t>
  </si>
  <si>
    <t>Wiśniowa</t>
  </si>
  <si>
    <t>Śliczna</t>
  </si>
  <si>
    <t>Sępolno</t>
  </si>
  <si>
    <t>Spółdzielcza</t>
  </si>
  <si>
    <t>Chełmońskiego</t>
  </si>
  <si>
    <t>Kleczków</t>
  </si>
  <si>
    <t>Długosza/Grudziądzka</t>
  </si>
  <si>
    <t>Pl. Piłsudskiego</t>
  </si>
  <si>
    <t>Karłowice</t>
  </si>
  <si>
    <t>Różanka</t>
  </si>
  <si>
    <t>Łużycka</t>
  </si>
  <si>
    <t>Wołowska</t>
  </si>
  <si>
    <t>Kamieńskiego</t>
  </si>
  <si>
    <t>Poświętne</t>
  </si>
  <si>
    <t>Ślazowa</t>
  </si>
  <si>
    <t>Wzgórze Mikołajskie</t>
  </si>
  <si>
    <t>Wrocławski park Przemysłowy</t>
  </si>
  <si>
    <t>Otyńska</t>
  </si>
  <si>
    <t>Inżynierska</t>
  </si>
  <si>
    <t>Park Południowy</t>
  </si>
  <si>
    <t>Jabłeczna</t>
  </si>
  <si>
    <t>Długopolska</t>
  </si>
  <si>
    <t>Kozanów Stary</t>
  </si>
  <si>
    <t>Kozanów Nowy</t>
  </si>
  <si>
    <t>Metalowców</t>
  </si>
  <si>
    <t>Os. Kosmonautów</t>
  </si>
  <si>
    <t>Kuźniki</t>
  </si>
  <si>
    <t>Szczecińska</t>
  </si>
  <si>
    <t>Park Tysiąclecia</t>
  </si>
  <si>
    <t>Nowy Dwór</t>
  </si>
  <si>
    <t>Wrocławski Park Technologiczn</t>
  </si>
  <si>
    <t>Klecińska</t>
  </si>
  <si>
    <t>Muchobór Mały</t>
  </si>
  <si>
    <t>Strzegomska Muchobór</t>
  </si>
  <si>
    <t>Wańkowicza</t>
  </si>
  <si>
    <t>Mińska/Tyrmanda</t>
  </si>
  <si>
    <t>Muchobór Wielki</t>
  </si>
  <si>
    <t>Pińska</t>
  </si>
  <si>
    <t>Aleja Piastów</t>
  </si>
  <si>
    <t>Oporów</t>
  </si>
  <si>
    <t>Giełda T-R</t>
  </si>
  <si>
    <t>Supińskiego</t>
  </si>
  <si>
    <t>Wyścigowa</t>
  </si>
  <si>
    <t>Os. Przyjaźni</t>
  </si>
  <si>
    <t>Racławicka</t>
  </si>
  <si>
    <t>Skarbowców</t>
  </si>
  <si>
    <t>Rędzińska</t>
  </si>
  <si>
    <t>Maślice Małe</t>
  </si>
  <si>
    <t>Warciańska</t>
  </si>
  <si>
    <t>Maślice</t>
  </si>
  <si>
    <t>Pracze Odrzańskie</t>
  </si>
  <si>
    <t>Rz. Łękawica</t>
  </si>
  <si>
    <t>Janówek</t>
  </si>
  <si>
    <t>Żernicka</t>
  </si>
  <si>
    <t>Szpital Stabłowice</t>
  </si>
  <si>
    <t>Kamiennogórska</t>
  </si>
  <si>
    <t>Złotniki</t>
  </si>
  <si>
    <t>Stabłowice Działki</t>
  </si>
  <si>
    <t>Stabłowice</t>
  </si>
  <si>
    <t>Chwiałkowska</t>
  </si>
  <si>
    <t>Las Mokrzański</t>
  </si>
  <si>
    <t>Krępicka</t>
  </si>
  <si>
    <t>Jeleniogórska</t>
  </si>
  <si>
    <t>Leśnica</t>
  </si>
  <si>
    <t>Mokrzańska</t>
  </si>
  <si>
    <t>Lutyńska</t>
  </si>
  <si>
    <t>Żar</t>
  </si>
  <si>
    <t>Las Ratyński</t>
  </si>
  <si>
    <t>Ratyń</t>
  </si>
  <si>
    <t>Jarnołtów</t>
  </si>
  <si>
    <t>ZCh Złotniki</t>
  </si>
  <si>
    <t>Przybyły</t>
  </si>
  <si>
    <t>Żerniki</t>
  </si>
  <si>
    <t>Graniczna/Zagłoby</t>
  </si>
  <si>
    <t>Kurpiów</t>
  </si>
  <si>
    <t>Ołtaszyn</t>
  </si>
  <si>
    <t>Wileńska</t>
  </si>
  <si>
    <t>Brochów</t>
  </si>
  <si>
    <t>Koreańska</t>
  </si>
  <si>
    <t>Bieńkowice</t>
  </si>
  <si>
    <t>Księże Wielkie</t>
  </si>
  <si>
    <t>Księże Małe</t>
  </si>
  <si>
    <t>Karwińska/Krakowska</t>
  </si>
  <si>
    <t>Świątniki/Nowy Dom</t>
  </si>
  <si>
    <t>Kościerzyńska</t>
  </si>
  <si>
    <t>Kowalska/Kwidzyńska</t>
  </si>
  <si>
    <t>Wojnów</t>
  </si>
  <si>
    <t>Mroźna</t>
  </si>
  <si>
    <t>Kiełczowska/Szewczenki</t>
  </si>
  <si>
    <t>Cm. Kiełczowski</t>
  </si>
  <si>
    <t>Łącznik Długołęka/Odolano</t>
  </si>
  <si>
    <t>Zakrzów</t>
  </si>
  <si>
    <t>Pawłowice</t>
  </si>
  <si>
    <t>Węzeł Pawłowice</t>
  </si>
  <si>
    <t>Starodębowa</t>
  </si>
  <si>
    <t>Kłokoczyce</t>
  </si>
  <si>
    <t>Sołtysowice</t>
  </si>
  <si>
    <t>Węzeł Widawa</t>
  </si>
  <si>
    <t>Świnary</t>
  </si>
  <si>
    <t>Kaczeńcowa</t>
  </si>
  <si>
    <t>Rędzin</t>
  </si>
  <si>
    <t>Las Rędziński</t>
  </si>
  <si>
    <t>Podwale/Sądy</t>
  </si>
  <si>
    <t>Plac Legionów</t>
  </si>
  <si>
    <t>Pułaskiego</t>
  </si>
  <si>
    <t>Skwierzyńska</t>
  </si>
  <si>
    <t>Ziębicka</t>
  </si>
  <si>
    <t>Pl. Powstańców Wlkp.</t>
  </si>
  <si>
    <t>Tęczowa</t>
  </si>
  <si>
    <t>Kiełczowska</t>
  </si>
  <si>
    <t>Królewiecka</t>
  </si>
  <si>
    <t>Ogródki Działkowe Bujwida</t>
  </si>
  <si>
    <t>Cmentarz Grabiszyński</t>
  </si>
  <si>
    <t>MIESZKAŃCY 6+</t>
  </si>
  <si>
    <t>Lista rejonów po agregacji</t>
  </si>
  <si>
    <t>Nazwa rejonu</t>
  </si>
  <si>
    <t>Duplikowanie kart</t>
  </si>
  <si>
    <t>Liczba zdublowanych kart w poszczególnych gminach</t>
  </si>
  <si>
    <t>liczba miejsc pracy z danych GUS wg struktury BIG-DATA
(+ uczniowie, studenci)</t>
  </si>
  <si>
    <t>Nazawa zagregowana rejonu</t>
  </si>
  <si>
    <t>A10 Rynek</t>
  </si>
  <si>
    <t>A9 UWr</t>
  </si>
  <si>
    <t>A9 Hala Targowa</t>
  </si>
  <si>
    <t>A11 Pl. Dominikański</t>
  </si>
  <si>
    <t>A11 Skargi</t>
  </si>
  <si>
    <t>A14 Pd. Czterech Kultur</t>
  </si>
  <si>
    <t>A14 Pn. Czterech Kultur</t>
  </si>
  <si>
    <t>A15 Pl. Solidarności</t>
  </si>
  <si>
    <t>A15 Pl. Orląt Lwowskich</t>
  </si>
  <si>
    <t>A16 Dworzec Świebodzki</t>
  </si>
  <si>
    <t>A13 Świdnicka/Arkady</t>
  </si>
  <si>
    <t>A48 Park Słowackiego</t>
  </si>
  <si>
    <t>A48 Mazowiecka</t>
  </si>
  <si>
    <t>A48 Dworzec Główny</t>
  </si>
  <si>
    <t>A3 Ostrów Tumski</t>
  </si>
  <si>
    <t>A3 UWr 2</t>
  </si>
  <si>
    <t>A2 Politechnika</t>
  </si>
  <si>
    <t>A2 Kliniki</t>
  </si>
  <si>
    <t>A55 Plac Grunwaldzki</t>
  </si>
  <si>
    <t>A4 Grunwaldzka</t>
  </si>
  <si>
    <t>A48 Wzgórze Słowiańskie</t>
  </si>
  <si>
    <t>A12 Ks. Witolda</t>
  </si>
  <si>
    <t>A12 Kępa Mieszczańska</t>
  </si>
  <si>
    <t>A49 Elektrociepłownia</t>
  </si>
  <si>
    <t>A49 Starogroblowa</t>
  </si>
  <si>
    <t>A17 Braniborska</t>
  </si>
  <si>
    <t>A49 Robotnicza</t>
  </si>
  <si>
    <t>A49 Góralska</t>
  </si>
  <si>
    <t>A53 Park Andersa</t>
  </si>
  <si>
    <t>A48 Krakowska</t>
  </si>
  <si>
    <t>A23 Na Grobli</t>
  </si>
  <si>
    <t>A23 Rakowiec</t>
  </si>
  <si>
    <t>A6 Hala Stulecia/Zoo</t>
  </si>
  <si>
    <t>A1 Wittiga</t>
  </si>
  <si>
    <t>A1 Tramwajowa</t>
  </si>
  <si>
    <t>A6 Park Szczytnicki</t>
  </si>
  <si>
    <t>A6 Parkowa</t>
  </si>
  <si>
    <t>A5 Zacisze</t>
  </si>
  <si>
    <t>A6 Zalesie</t>
  </si>
  <si>
    <t>A58 Stadion Olimpijski</t>
  </si>
  <si>
    <t>A1 Kazimierska</t>
  </si>
  <si>
    <t>A1 UPrzyrodn.</t>
  </si>
  <si>
    <t>A1 Chełmońskiego</t>
  </si>
  <si>
    <t>A49 Port Miejski</t>
  </si>
  <si>
    <t>A48 Leclerc/ZNTK</t>
  </si>
  <si>
    <t>A8 Kromera</t>
  </si>
  <si>
    <t>A8 Brucknera</t>
  </si>
  <si>
    <t>A26 Koszarowa</t>
  </si>
  <si>
    <t>A49 Cm. Osobowicki</t>
  </si>
  <si>
    <t>A49 WSO Obornicka</t>
  </si>
  <si>
    <t>A49 Wrozamet</t>
  </si>
  <si>
    <t>A24 Milicka</t>
  </si>
  <si>
    <t>A25 Poświętne</t>
  </si>
  <si>
    <t>A46 Lipska</t>
  </si>
  <si>
    <t>A46 Osobowicka</t>
  </si>
  <si>
    <t>A49 Port Popowice</t>
  </si>
  <si>
    <t>A49 Przedmiejska</t>
  </si>
  <si>
    <t>A49 Wzgórze Mikołajskie</t>
  </si>
  <si>
    <t>A49 CH Magnolia</t>
  </si>
  <si>
    <t>A49 Bystrzycka</t>
  </si>
  <si>
    <t>A51 Otyńska</t>
  </si>
  <si>
    <t>A51 Hutmen/FAT</t>
  </si>
  <si>
    <t>A40 Park Południowy</t>
  </si>
  <si>
    <t>A53 Akademia Medyczna</t>
  </si>
  <si>
    <t>A45 Bardzka Cmentarz</t>
  </si>
  <si>
    <t>A45 Tarnogaj</t>
  </si>
  <si>
    <t>A30 Dworska</t>
  </si>
  <si>
    <t>A30 Stadion</t>
  </si>
  <si>
    <t>A51 Metalowców</t>
  </si>
  <si>
    <t>A51 Szczecińska</t>
  </si>
  <si>
    <t>A51 Park Tysiąclecia</t>
  </si>
  <si>
    <t>A51 Wrocławski Park Technologiczn</t>
  </si>
  <si>
    <t>A51 Klecińska</t>
  </si>
  <si>
    <t>A34 Wańkowicza</t>
  </si>
  <si>
    <t>A51 C.H. Factory</t>
  </si>
  <si>
    <t>A34 Mińska/Tyrmanda</t>
  </si>
  <si>
    <t>A33 Muchobór Wielki</t>
  </si>
  <si>
    <t>A51 Pińska</t>
  </si>
  <si>
    <t>A37 Lasek Oporowski</t>
  </si>
  <si>
    <t>A37 Solskiego</t>
  </si>
  <si>
    <t>A37 Aleja Piastów</t>
  </si>
  <si>
    <t>A38 Karmelkowa</t>
  </si>
  <si>
    <t>A38 Klecina</t>
  </si>
  <si>
    <t>A52 Supińskiego</t>
  </si>
  <si>
    <t>A52 Kobierzycka</t>
  </si>
  <si>
    <t>A41 Karkonoska</t>
  </si>
  <si>
    <t>A40 Wyścigowa</t>
  </si>
  <si>
    <t>A40 Wojszycka</t>
  </si>
  <si>
    <t>A40 Krzyki</t>
  </si>
  <si>
    <t>A39 Racławicka</t>
  </si>
  <si>
    <t>A39 Skarbowców</t>
  </si>
  <si>
    <t>A52 Rędzińska</t>
  </si>
  <si>
    <t>A50 Warciańska</t>
  </si>
  <si>
    <t>A50 Suwalska</t>
  </si>
  <si>
    <t>A47 Hammilton Centrum</t>
  </si>
  <si>
    <t>A47 Lubelska</t>
  </si>
  <si>
    <t>A47 Pracze Odrzańskie</t>
  </si>
  <si>
    <t>A50 Glinianki</t>
  </si>
  <si>
    <t>A50 Grabowa</t>
  </si>
  <si>
    <t>A50 WUWA2</t>
  </si>
  <si>
    <t>A50 Żernicka</t>
  </si>
  <si>
    <t>A32 Kamiennogórska</t>
  </si>
  <si>
    <t>A50 Stabłowice</t>
  </si>
  <si>
    <t>A50 Marszowice</t>
  </si>
  <si>
    <t>A50 Gwizdanowska</t>
  </si>
  <si>
    <t>A50 Marszowice cmentarz</t>
  </si>
  <si>
    <t>A50 Marszowice Malownicze</t>
  </si>
  <si>
    <t>A50 Las Mokrzański</t>
  </si>
  <si>
    <t>A31 Leśnica</t>
  </si>
  <si>
    <t>A32 Wielkopolska</t>
  </si>
  <si>
    <t>A31 Skoczylasa/Rubczaka</t>
  </si>
  <si>
    <t>A50 Wojska Polskiego</t>
  </si>
  <si>
    <t>A50 Mokrzańska</t>
  </si>
  <si>
    <t>A50 Żar</t>
  </si>
  <si>
    <t>A35 Ratyń</t>
  </si>
  <si>
    <t>A35 Jarnołtów</t>
  </si>
  <si>
    <t>A35 Jerzmanowo</t>
  </si>
  <si>
    <t>A50 ZCh Złotniki</t>
  </si>
  <si>
    <t>A50 Jerzmanowska</t>
  </si>
  <si>
    <t>A50 Jerzmanowska (Baza)</t>
  </si>
  <si>
    <t>A50 Przybyły</t>
  </si>
  <si>
    <t>A36 Graniczna/Zagłoby</t>
  </si>
  <si>
    <t>A36 Strachowicka</t>
  </si>
  <si>
    <t>A35 Osiniec</t>
  </si>
  <si>
    <t>A36 Rdestowa</t>
  </si>
  <si>
    <t>A36 Strachowice/Port Lotn.</t>
  </si>
  <si>
    <t>A36 Tor Rakietowa</t>
  </si>
  <si>
    <t>A41 Partynice</t>
  </si>
  <si>
    <t>A42 Agrestowa</t>
  </si>
  <si>
    <t>A42 Ołtaszyn</t>
  </si>
  <si>
    <t>A42 Roweckiego-Grota</t>
  </si>
  <si>
    <t>A43 Lamowice</t>
  </si>
  <si>
    <t>A43 Asfaltowa</t>
  </si>
  <si>
    <t>A43 Jagodno</t>
  </si>
  <si>
    <t>A43 Buforowa</t>
  </si>
  <si>
    <t>A44 Koreańska</t>
  </si>
  <si>
    <t>A44 Bieńkowice</t>
  </si>
  <si>
    <t>A22 Brochowska</t>
  </si>
  <si>
    <t>A22 Tyska</t>
  </si>
  <si>
    <t>A22 Popielskiego</t>
  </si>
  <si>
    <t>A21 Księże Wielkie</t>
  </si>
  <si>
    <t>A21 Księże Małe</t>
  </si>
  <si>
    <t>A52 Bierdzany/Wilcza/park Wschodni</t>
  </si>
  <si>
    <t>A52 Świątniki/Nowy Dom</t>
  </si>
  <si>
    <t>A52 Opatowice</t>
  </si>
  <si>
    <t>A20 CH. Korona</t>
  </si>
  <si>
    <t>A20 Mirowiec</t>
  </si>
  <si>
    <t>A20 Kościerzyńska</t>
  </si>
  <si>
    <t>A20 Kowalska/Kwidzyńska</t>
  </si>
  <si>
    <t>A19 Kowalska/3M</t>
  </si>
  <si>
    <t>A19 Volvo</t>
  </si>
  <si>
    <t>A19 Swojczyce</t>
  </si>
  <si>
    <t>A19 Betonowa</t>
  </si>
  <si>
    <t>A7 Wojnów</t>
  </si>
  <si>
    <t>A7 Perkusyjna</t>
  </si>
  <si>
    <t>A19 Wschodnia/Bartnicza</t>
  </si>
  <si>
    <t>A18 Mroźna</t>
  </si>
  <si>
    <t>A18 Zgorzelisko</t>
  </si>
  <si>
    <t>A18 Kiełczowska/Szewczenki</t>
  </si>
  <si>
    <t>A18 PZL Hydral/LZN</t>
  </si>
  <si>
    <t>A53 Łącznik Długołęka/Odolano</t>
  </si>
  <si>
    <t>A27 Polar</t>
  </si>
  <si>
    <t>A27 Piwnika-Ponurego</t>
  </si>
  <si>
    <t>A27 Kłokoczyce</t>
  </si>
  <si>
    <t>A26 Poprzeczna</t>
  </si>
  <si>
    <t>A25 Polanowice</t>
  </si>
  <si>
    <t>A49 Węzeł Widawa</t>
  </si>
  <si>
    <t>A49 Centrostal</t>
  </si>
  <si>
    <t>A28 Widawa</t>
  </si>
  <si>
    <t>A28 Kominiarska</t>
  </si>
  <si>
    <t>A29 Lipa Piotrowska</t>
  </si>
  <si>
    <t>A29 Kminkowa</t>
  </si>
  <si>
    <t>A52 Świnary</t>
  </si>
  <si>
    <t>A52 Rędzin</t>
  </si>
  <si>
    <t>A52 Las Rędziński</t>
  </si>
  <si>
    <t>A52 Lesica</t>
  </si>
  <si>
    <t>A13 Podwale/Sądy</t>
  </si>
  <si>
    <t>A13 Plac Legionów</t>
  </si>
  <si>
    <t>A55 Most Szczytnicki</t>
  </si>
  <si>
    <t>A45 Ziębicka</t>
  </si>
  <si>
    <t>A48 Arkady</t>
  </si>
  <si>
    <t>A12 UWr/Pl. Maksa Borna</t>
  </si>
  <si>
    <t>A33 Gagarina</t>
  </si>
  <si>
    <t>A10 Plac Solny</t>
  </si>
  <si>
    <t>A11 Opera</t>
  </si>
  <si>
    <t>A16 Tęczowa</t>
  </si>
  <si>
    <t>A18 Zielna</t>
  </si>
  <si>
    <t>A24 Falzmanna</t>
  </si>
  <si>
    <t>A21 Rybnicka</t>
  </si>
  <si>
    <t>A21 Katowicka</t>
  </si>
  <si>
    <t>A17 Plac Strzegomski</t>
  </si>
  <si>
    <t>A37 Cmentarz Grabiszyński</t>
  </si>
  <si>
    <t>A54 Wittiga Akademiki Teki</t>
  </si>
  <si>
    <t>A54 Pauscha Akademiki UP</t>
  </si>
  <si>
    <t>A57 Kamienna Akademiki UE</t>
  </si>
  <si>
    <t>A56 Wojciecha z Brudzewa Akademiki</t>
  </si>
  <si>
    <t>Przypisanie rejonu</t>
  </si>
  <si>
    <t>Przypisanie rejonu do agregacji</t>
  </si>
  <si>
    <t>Nr rejonu</t>
  </si>
  <si>
    <t>Liczba mieszkańców wg GUS</t>
  </si>
  <si>
    <t>Ogółem</t>
  </si>
  <si>
    <t>Powyżej 6 lat</t>
  </si>
  <si>
    <t>Metoda Autorska</t>
  </si>
  <si>
    <t>Metoda 1 OPZ</t>
  </si>
  <si>
    <t>Metoda 2 OPZ</t>
  </si>
  <si>
    <t>RAZEM, w tym:</t>
  </si>
  <si>
    <t>Metoda autorska - liczba mieszkańców na podstawie miejsca najczęstszego przebywania w godzinach 19-7 w miesiącu kwietniu</t>
  </si>
  <si>
    <t>Metoda autorska - liczba miejsc pracy na podstawie miejsca najczęstszego przebywania poza domem w godzinach 7-19 w miesiącu kwietniu</t>
  </si>
  <si>
    <t>Liczba miejsc pracy i nauki na podstawie BIG DATA</t>
  </si>
  <si>
    <t>Liczba miejsc pracy i nauki na podstawie bazy REGON</t>
  </si>
  <si>
    <t>BAZA REGON</t>
  </si>
  <si>
    <t>Metoda 3 OPZ</t>
  </si>
  <si>
    <t>Metoda 4 OPZ</t>
  </si>
  <si>
    <t>udział %</t>
  </si>
  <si>
    <t>Badania macierzy</t>
  </si>
  <si>
    <t>Próba (mln)</t>
  </si>
  <si>
    <t>Łączna populacja (mln)</t>
  </si>
  <si>
    <t>Liczba mieszkańców powyżej 6 lat wg BIG DATA</t>
  </si>
  <si>
    <t>Liczba mieszkańców powyżej 6 rokku życia</t>
  </si>
  <si>
    <t>Liczba mieszkańców powyżej 6 roku życia</t>
  </si>
  <si>
    <t>Metoda Autorska - Ostateczna liczba mieszkańców 6+ w poszczególnych rejonach</t>
  </si>
  <si>
    <t>Metoda Autorska - Liczba miejsc pracy z danych BIG DATA
(+ uczniowie, studenci)</t>
  </si>
  <si>
    <t/>
  </si>
</sst>
</file>

<file path=xl/styles.xml><?xml version="1.0" encoding="utf-8"?>
<styleSheet xmlns="http://schemas.openxmlformats.org/spreadsheetml/2006/main">
  <numFmts count="7">
    <numFmt numFmtId="43" formatCode="_-* #,##0.00\ _z_ł_-;\-* #,##0.00\ _z_ł_-;_-* &quot;-&quot;??\ _z_ł_-;_-@_-"/>
    <numFmt numFmtId="164" formatCode="0.0%"/>
    <numFmt numFmtId="165" formatCode="_-* #,##0.0\ _z_ł_-;\-* #,##0.0\ _z_ł_-;_-* &quot;-&quot;??\ _z_ł_-;_-@_-"/>
    <numFmt numFmtId="166" formatCode="#,##0_ ;[Red]\-#,##0\ "/>
    <numFmt numFmtId="167" formatCode="#,##0.00_ ;[Red]\-#,##0.00\ "/>
    <numFmt numFmtId="168" formatCode="0.00000%"/>
    <numFmt numFmtId="169" formatCode="_-* #,##0\ _z_ł_-;\-* #,##0\ _z_ł_-;_-* &quot;-&quot;??\ _z_ł_-;_-@_-"/>
  </numFmts>
  <fonts count="27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4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Verdana"/>
      <family val="2"/>
      <charset val="238"/>
    </font>
    <font>
      <b/>
      <sz val="11"/>
      <color rgb="FF4472C4"/>
      <name val="Calibri"/>
      <family val="2"/>
      <charset val="238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51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4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20" fillId="0" borderId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4" fillId="0" borderId="0"/>
    <xf numFmtId="0" fontId="3" fillId="0" borderId="0"/>
    <xf numFmtId="9" fontId="3" fillId="0" borderId="0" applyFont="0" applyFill="0" applyBorder="0" applyAlignment="0" applyProtection="0"/>
    <xf numFmtId="0" fontId="25" fillId="0" borderId="0"/>
    <xf numFmtId="0" fontId="25" fillId="0" borderId="0"/>
  </cellStyleXfs>
  <cellXfs count="217">
    <xf numFmtId="0" fontId="0" fillId="0" borderId="0" xfId="0"/>
    <xf numFmtId="164" fontId="0" fillId="0" borderId="0" xfId="0" applyNumberFormat="1"/>
    <xf numFmtId="3" fontId="16" fillId="0" borderId="0" xfId="0" applyNumberFormat="1" applyFont="1"/>
    <xf numFmtId="164" fontId="19" fillId="0" borderId="0" xfId="1" applyNumberFormat="1" applyFont="1"/>
    <xf numFmtId="0" fontId="19" fillId="0" borderId="0" xfId="0" applyFont="1"/>
    <xf numFmtId="164" fontId="0" fillId="0" borderId="0" xfId="1" applyNumberFormat="1" applyFont="1"/>
    <xf numFmtId="0" fontId="0" fillId="0" borderId="0" xfId="0"/>
    <xf numFmtId="0" fontId="16" fillId="0" borderId="0" xfId="0" applyFont="1"/>
    <xf numFmtId="0" fontId="0" fillId="0" borderId="0" xfId="0" applyAlignment="1">
      <alignment horizontal="center" vertical="center"/>
    </xf>
    <xf numFmtId="3" fontId="0" fillId="0" borderId="0" xfId="0" applyNumberFormat="1"/>
    <xf numFmtId="0" fontId="0" fillId="0" borderId="0" xfId="0"/>
    <xf numFmtId="0" fontId="1" fillId="0" borderId="0" xfId="0" applyFont="1" applyAlignment="1">
      <alignment horizontal="center" vertical="center"/>
    </xf>
    <xf numFmtId="0" fontId="0" fillId="38" borderId="0" xfId="0" applyFill="1" applyAlignment="1">
      <alignment horizontal="center" vertical="center"/>
    </xf>
    <xf numFmtId="0" fontId="0" fillId="39" borderId="0" xfId="0" applyFill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36" borderId="0" xfId="0" applyFill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7" borderId="0" xfId="0" applyFill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5" fontId="0" fillId="0" borderId="0" xfId="45" applyNumberFormat="1" applyFont="1"/>
    <xf numFmtId="165" fontId="0" fillId="0" borderId="0" xfId="0" applyNumberFormat="1"/>
    <xf numFmtId="166" fontId="0" fillId="0" borderId="0" xfId="0" applyNumberFormat="1"/>
    <xf numFmtId="165" fontId="16" fillId="0" borderId="0" xfId="0" applyNumberFormat="1" applyFont="1"/>
    <xf numFmtId="0" fontId="0" fillId="0" borderId="10" xfId="0" applyBorder="1"/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43" fontId="0" fillId="0" borderId="10" xfId="45" applyFont="1" applyBorder="1"/>
    <xf numFmtId="0" fontId="0" fillId="0" borderId="0" xfId="0" applyAlignment="1">
      <alignment horizontal="center" vertical="center" wrapText="1"/>
    </xf>
    <xf numFmtId="10" fontId="0" fillId="0" borderId="0" xfId="0" applyNumberFormat="1"/>
    <xf numFmtId="10" fontId="0" fillId="38" borderId="0" xfId="0" applyNumberFormat="1" applyFill="1" applyAlignment="1">
      <alignment horizontal="center" vertical="center"/>
    </xf>
    <xf numFmtId="10" fontId="0" fillId="0" borderId="0" xfId="0" applyNumberFormat="1" applyFill="1"/>
    <xf numFmtId="10" fontId="0" fillId="0" borderId="0" xfId="0" applyNumberFormat="1" applyFill="1" applyAlignment="1">
      <alignment horizontal="center" vertical="center"/>
    </xf>
    <xf numFmtId="166" fontId="0" fillId="38" borderId="0" xfId="0" applyNumberFormat="1" applyFill="1" applyAlignment="1">
      <alignment horizontal="center" vertical="center"/>
    </xf>
    <xf numFmtId="166" fontId="16" fillId="38" borderId="0" xfId="0" applyNumberFormat="1" applyFont="1" applyFill="1" applyAlignment="1">
      <alignment horizontal="center" vertical="center" wrapText="1"/>
    </xf>
    <xf numFmtId="10" fontId="16" fillId="38" borderId="0" xfId="0" applyNumberFormat="1" applyFont="1" applyFill="1" applyAlignment="1">
      <alignment horizontal="center" vertical="center" wrapText="1"/>
    </xf>
    <xf numFmtId="10" fontId="16" fillId="39" borderId="0" xfId="0" applyNumberFormat="1" applyFont="1" applyFill="1" applyAlignment="1">
      <alignment horizontal="center" vertical="center" wrapText="1"/>
    </xf>
    <xf numFmtId="166" fontId="16" fillId="0" borderId="0" xfId="0" applyNumberFormat="1" applyFont="1"/>
    <xf numFmtId="166" fontId="16" fillId="38" borderId="0" xfId="0" applyNumberFormat="1" applyFont="1" applyFill="1" applyAlignment="1">
      <alignment horizontal="center" vertical="center"/>
    </xf>
    <xf numFmtId="166" fontId="16" fillId="39" borderId="0" xfId="0" applyNumberFormat="1" applyFont="1" applyFill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166" fontId="0" fillId="0" borderId="10" xfId="0" applyNumberFormat="1" applyBorder="1"/>
    <xf numFmtId="166" fontId="16" fillId="0" borderId="10" xfId="0" applyNumberFormat="1" applyFont="1" applyBorder="1"/>
    <xf numFmtId="0" fontId="0" fillId="0" borderId="0" xfId="0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164" fontId="0" fillId="0" borderId="10" xfId="45" applyNumberFormat="1" applyFont="1" applyBorder="1"/>
    <xf numFmtId="166" fontId="0" fillId="0" borderId="15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0" fillId="0" borderId="16" xfId="0" applyNumberFormat="1" applyBorder="1" applyAlignment="1">
      <alignment horizontal="center" vertical="center"/>
    </xf>
    <xf numFmtId="0" fontId="0" fillId="40" borderId="15" xfId="0" applyFill="1" applyBorder="1" applyAlignment="1">
      <alignment horizontal="center" vertical="center" wrapText="1"/>
    </xf>
    <xf numFmtId="0" fontId="0" fillId="40" borderId="10" xfId="0" applyFill="1" applyBorder="1" applyAlignment="1">
      <alignment horizontal="center" vertical="center" wrapText="1"/>
    </xf>
    <xf numFmtId="10" fontId="0" fillId="40" borderId="10" xfId="0" applyNumberFormat="1" applyFill="1" applyBorder="1" applyAlignment="1">
      <alignment horizontal="center" vertical="center" wrapText="1"/>
    </xf>
    <xf numFmtId="10" fontId="0" fillId="40" borderId="16" xfId="0" applyNumberFormat="1" applyFill="1" applyBorder="1" applyAlignment="1">
      <alignment horizontal="center" vertical="center" wrapText="1"/>
    </xf>
    <xf numFmtId="0" fontId="0" fillId="39" borderId="15" xfId="0" applyFill="1" applyBorder="1" applyAlignment="1">
      <alignment horizontal="center" vertical="center" wrapText="1"/>
    </xf>
    <xf numFmtId="0" fontId="0" fillId="39" borderId="10" xfId="0" applyFill="1" applyBorder="1" applyAlignment="1">
      <alignment horizontal="center" vertical="center" wrapText="1"/>
    </xf>
    <xf numFmtId="10" fontId="0" fillId="39" borderId="10" xfId="0" applyNumberFormat="1" applyFill="1" applyBorder="1" applyAlignment="1">
      <alignment horizontal="center" vertical="center" wrapText="1"/>
    </xf>
    <xf numFmtId="10" fontId="0" fillId="39" borderId="16" xfId="0" applyNumberFormat="1" applyFill="1" applyBorder="1" applyAlignment="1">
      <alignment horizontal="center" vertical="center" wrapText="1"/>
    </xf>
    <xf numFmtId="166" fontId="0" fillId="0" borderId="22" xfId="0" applyNumberFormat="1" applyBorder="1" applyAlignment="1">
      <alignment horizontal="center" vertical="center"/>
    </xf>
    <xf numFmtId="166" fontId="0" fillId="0" borderId="23" xfId="0" applyNumberFormat="1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166" fontId="16" fillId="0" borderId="24" xfId="0" applyNumberFormat="1" applyFont="1" applyBorder="1" applyAlignment="1">
      <alignment horizontal="center" vertical="center"/>
    </xf>
    <xf numFmtId="166" fontId="16" fillId="0" borderId="25" xfId="0" applyNumberFormat="1" applyFont="1" applyBorder="1" applyAlignment="1">
      <alignment horizontal="center" vertical="center"/>
    </xf>
    <xf numFmtId="166" fontId="16" fillId="0" borderId="26" xfId="0" applyNumberFormat="1" applyFont="1" applyBorder="1" applyAlignment="1">
      <alignment horizontal="center" vertical="center"/>
    </xf>
    <xf numFmtId="167" fontId="0" fillId="0" borderId="0" xfId="0" applyNumberFormat="1"/>
    <xf numFmtId="10" fontId="0" fillId="0" borderId="0" xfId="1" applyNumberFormat="1" applyFont="1"/>
    <xf numFmtId="166" fontId="16" fillId="38" borderId="0" xfId="0" applyNumberFormat="1" applyFont="1" applyFill="1" applyAlignment="1">
      <alignment horizontal="center" vertical="center"/>
    </xf>
    <xf numFmtId="10" fontId="16" fillId="38" borderId="0" xfId="1" applyNumberFormat="1" applyFont="1" applyFill="1" applyAlignment="1">
      <alignment horizontal="center" vertical="center"/>
    </xf>
    <xf numFmtId="10" fontId="16" fillId="0" borderId="0" xfId="0" applyNumberFormat="1" applyFont="1" applyAlignment="1">
      <alignment horizontal="center" vertical="center"/>
    </xf>
    <xf numFmtId="166" fontId="0" fillId="38" borderId="0" xfId="0" applyNumberFormat="1" applyFont="1" applyFill="1" applyAlignment="1">
      <alignment horizontal="center" vertical="center"/>
    </xf>
    <xf numFmtId="168" fontId="0" fillId="38" borderId="0" xfId="1" applyNumberFormat="1" applyFont="1" applyFill="1" applyAlignment="1">
      <alignment horizontal="center" vertical="center"/>
    </xf>
    <xf numFmtId="166" fontId="21" fillId="38" borderId="0" xfId="0" applyNumberFormat="1" applyFont="1" applyFill="1" applyAlignment="1">
      <alignment horizontal="center" vertical="center"/>
    </xf>
    <xf numFmtId="10" fontId="22" fillId="38" borderId="0" xfId="0" applyNumberFormat="1" applyFont="1" applyFill="1" applyAlignment="1">
      <alignment horizontal="center" vertical="center"/>
    </xf>
    <xf numFmtId="0" fontId="0" fillId="42" borderId="0" xfId="0" applyFill="1" applyAlignment="1">
      <alignment horizontal="center" vertical="center"/>
    </xf>
    <xf numFmtId="0" fontId="2" fillId="42" borderId="0" xfId="0" applyFont="1" applyFill="1" applyAlignment="1">
      <alignment horizontal="center" vertical="center"/>
    </xf>
    <xf numFmtId="0" fontId="1" fillId="42" borderId="0" xfId="0" applyFont="1" applyFill="1" applyAlignment="1">
      <alignment horizontal="center" vertical="center"/>
    </xf>
    <xf numFmtId="3" fontId="2" fillId="42" borderId="0" xfId="0" applyNumberFormat="1" applyFont="1" applyFill="1" applyAlignment="1">
      <alignment horizontal="center" vertical="center"/>
    </xf>
    <xf numFmtId="165" fontId="0" fillId="42" borderId="0" xfId="45" applyNumberFormat="1" applyFont="1" applyFill="1"/>
    <xf numFmtId="166" fontId="16" fillId="42" borderId="0" xfId="0" applyNumberFormat="1" applyFont="1" applyFill="1" applyAlignment="1">
      <alignment horizontal="center" vertical="center"/>
    </xf>
    <xf numFmtId="166" fontId="0" fillId="42" borderId="0" xfId="0" applyNumberFormat="1" applyFill="1" applyAlignment="1">
      <alignment horizontal="center" vertical="center"/>
    </xf>
    <xf numFmtId="10" fontId="0" fillId="42" borderId="0" xfId="0" applyNumberFormat="1" applyFill="1" applyAlignment="1">
      <alignment horizontal="center" vertical="center"/>
    </xf>
    <xf numFmtId="166" fontId="0" fillId="42" borderId="0" xfId="0" applyNumberFormat="1" applyFont="1" applyFill="1" applyAlignment="1">
      <alignment horizontal="center" vertical="center"/>
    </xf>
    <xf numFmtId="168" fontId="0" fillId="42" borderId="0" xfId="1" applyNumberFormat="1" applyFont="1" applyFill="1" applyAlignment="1">
      <alignment horizontal="center" vertical="center"/>
    </xf>
    <xf numFmtId="0" fontId="0" fillId="42" borderId="0" xfId="0" applyFill="1"/>
    <xf numFmtId="0" fontId="0" fillId="0" borderId="0" xfId="0" applyFill="1" applyAlignment="1">
      <alignment horizontal="center" vertical="center"/>
    </xf>
    <xf numFmtId="10" fontId="19" fillId="38" borderId="0" xfId="0" applyNumberFormat="1" applyFont="1" applyFill="1" applyAlignment="1">
      <alignment horizontal="center" vertical="center"/>
    </xf>
    <xf numFmtId="0" fontId="0" fillId="39" borderId="0" xfId="0" applyFill="1" applyAlignment="1">
      <alignment horizontal="center" vertical="center"/>
    </xf>
    <xf numFmtId="0" fontId="0" fillId="38" borderId="0" xfId="0" applyFill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7" borderId="0" xfId="0" applyFill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36" borderId="0" xfId="0" applyFill="1" applyAlignment="1">
      <alignment horizontal="center" vertical="center"/>
    </xf>
    <xf numFmtId="10" fontId="0" fillId="0" borderId="0" xfId="0" applyNumberFormat="1" applyAlignment="1">
      <alignment horizontal="center" vertical="center" wrapText="1"/>
    </xf>
    <xf numFmtId="0" fontId="0" fillId="38" borderId="0" xfId="0" applyFill="1" applyAlignment="1">
      <alignment horizontal="center" vertical="center"/>
    </xf>
    <xf numFmtId="166" fontId="16" fillId="38" borderId="0" xfId="0" applyNumberFormat="1" applyFont="1" applyFill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7" borderId="0" xfId="0" applyFill="1" applyAlignment="1">
      <alignment horizontal="center" vertical="center"/>
    </xf>
    <xf numFmtId="0" fontId="0" fillId="39" borderId="0" xfId="0" applyFill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36" borderId="0" xfId="0" applyFill="1" applyAlignment="1">
      <alignment horizontal="center" vertical="center"/>
    </xf>
    <xf numFmtId="166" fontId="0" fillId="0" borderId="0" xfId="0" applyNumberFormat="1" applyFont="1"/>
    <xf numFmtId="166" fontId="0" fillId="39" borderId="0" xfId="0" applyNumberFormat="1" applyFont="1" applyFill="1" applyAlignment="1">
      <alignment horizontal="center" vertical="center"/>
    </xf>
    <xf numFmtId="166" fontId="0" fillId="39" borderId="0" xfId="0" applyNumberFormat="1" applyFont="1" applyFill="1" applyAlignment="1">
      <alignment horizontal="center" vertical="center" wrapText="1"/>
    </xf>
    <xf numFmtId="0" fontId="0" fillId="0" borderId="0" xfId="0" applyFont="1"/>
    <xf numFmtId="166" fontId="16" fillId="38" borderId="0" xfId="0" applyNumberFormat="1" applyFont="1" applyFill="1" applyAlignment="1">
      <alignment horizontal="center" vertical="center"/>
    </xf>
    <xf numFmtId="166" fontId="16" fillId="39" borderId="0" xfId="0" applyNumberFormat="1" applyFont="1" applyFill="1" applyAlignment="1">
      <alignment horizontal="center" vertical="center"/>
    </xf>
    <xf numFmtId="0" fontId="1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39" borderId="0" xfId="0" applyFill="1" applyAlignment="1">
      <alignment horizontal="center" vertical="center"/>
    </xf>
    <xf numFmtId="0" fontId="0" fillId="38" borderId="0" xfId="0" applyFill="1" applyAlignment="1">
      <alignment horizontal="center" vertical="center"/>
    </xf>
    <xf numFmtId="166" fontId="16" fillId="38" borderId="0" xfId="0" applyNumberFormat="1" applyFont="1" applyFill="1" applyAlignment="1">
      <alignment horizontal="center" vertical="center"/>
    </xf>
    <xf numFmtId="166" fontId="16" fillId="39" borderId="0" xfId="0" applyNumberFormat="1" applyFont="1" applyFill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7" borderId="0" xfId="0" applyFill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36" borderId="0" xfId="0" applyFill="1" applyAlignment="1">
      <alignment horizontal="center" vertical="center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165" fontId="0" fillId="0" borderId="0" xfId="45" applyNumberFormat="1" applyFont="1" applyAlignment="1">
      <alignment horizontal="center"/>
    </xf>
    <xf numFmtId="0" fontId="0" fillId="0" borderId="0" xfId="0" applyFont="1" applyAlignment="1">
      <alignment horizontal="center" vertical="center"/>
    </xf>
    <xf numFmtId="167" fontId="0" fillId="0" borderId="0" xfId="0" applyNumberFormat="1" applyFont="1"/>
    <xf numFmtId="169" fontId="16" fillId="0" borderId="0" xfId="0" applyNumberFormat="1" applyFont="1"/>
    <xf numFmtId="166" fontId="23" fillId="38" borderId="0" xfId="0" applyNumberFormat="1" applyFont="1" applyFill="1" applyAlignment="1">
      <alignment horizontal="center" vertical="center"/>
    </xf>
    <xf numFmtId="10" fontId="23" fillId="38" borderId="0" xfId="0" applyNumberFormat="1" applyFont="1" applyFill="1" applyAlignment="1">
      <alignment horizontal="center" vertical="center" wrapText="1"/>
    </xf>
    <xf numFmtId="10" fontId="2" fillId="38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0" fillId="38" borderId="0" xfId="0" applyFill="1" applyAlignment="1">
      <alignment horizontal="center" vertical="center"/>
    </xf>
    <xf numFmtId="166" fontId="16" fillId="38" borderId="0" xfId="0" applyNumberFormat="1" applyFont="1" applyFill="1" applyAlignment="1">
      <alignment horizontal="center" vertical="center"/>
    </xf>
    <xf numFmtId="166" fontId="16" fillId="39" borderId="0" xfId="0" applyNumberFormat="1" applyFont="1" applyFill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7" borderId="0" xfId="0" applyFill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0" fillId="39" borderId="0" xfId="0" applyFill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36" borderId="0" xfId="0" applyFill="1" applyAlignment="1">
      <alignment horizontal="center" vertical="center"/>
    </xf>
    <xf numFmtId="0" fontId="0" fillId="0" borderId="10" xfId="0" applyBorder="1" applyAlignment="1">
      <alignment wrapText="1"/>
    </xf>
    <xf numFmtId="167" fontId="0" fillId="0" borderId="10" xfId="0" applyNumberFormat="1" applyBorder="1"/>
    <xf numFmtId="3" fontId="0" fillId="0" borderId="10" xfId="0" applyNumberFormat="1" applyBorder="1" applyAlignment="1">
      <alignment horizontal="right" vertical="center"/>
    </xf>
    <xf numFmtId="167" fontId="0" fillId="0" borderId="10" xfId="0" applyNumberFormat="1" applyBorder="1" applyAlignment="1">
      <alignment horizontal="right" vertical="center"/>
    </xf>
    <xf numFmtId="3" fontId="0" fillId="0" borderId="10" xfId="0" applyNumberForma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3" fontId="16" fillId="0" borderId="10" xfId="0" applyNumberFormat="1" applyFont="1" applyBorder="1" applyAlignment="1">
      <alignment horizontal="center" vertical="center"/>
    </xf>
    <xf numFmtId="166" fontId="2" fillId="0" borderId="1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0" fontId="0" fillId="0" borderId="10" xfId="1" applyNumberFormat="1" applyFont="1" applyBorder="1"/>
    <xf numFmtId="0" fontId="0" fillId="0" borderId="10" xfId="0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42" borderId="0" xfId="0" applyFont="1" applyFill="1"/>
    <xf numFmtId="166" fontId="16" fillId="0" borderId="18" xfId="0" applyNumberFormat="1" applyFont="1" applyBorder="1" applyAlignment="1">
      <alignment horizontal="center" vertical="center"/>
    </xf>
    <xf numFmtId="166" fontId="21" fillId="38" borderId="30" xfId="0" applyNumberFormat="1" applyFont="1" applyFill="1" applyBorder="1" applyAlignment="1">
      <alignment horizontal="center" vertical="center"/>
    </xf>
    <xf numFmtId="10" fontId="21" fillId="38" borderId="30" xfId="0" applyNumberFormat="1" applyFont="1" applyFill="1" applyBorder="1" applyAlignment="1">
      <alignment horizontal="center" vertical="center" wrapText="1"/>
    </xf>
    <xf numFmtId="166" fontId="21" fillId="42" borderId="30" xfId="0" applyNumberFormat="1" applyFont="1" applyFill="1" applyBorder="1" applyAlignment="1">
      <alignment horizontal="center" vertical="center"/>
    </xf>
    <xf numFmtId="166" fontId="21" fillId="38" borderId="20" xfId="0" applyNumberFormat="1" applyFont="1" applyFill="1" applyBorder="1" applyAlignment="1">
      <alignment horizontal="center" vertical="center"/>
    </xf>
    <xf numFmtId="10" fontId="23" fillId="0" borderId="0" xfId="0" applyNumberFormat="1" applyFont="1" applyAlignment="1">
      <alignment horizontal="center" vertical="center"/>
    </xf>
    <xf numFmtId="10" fontId="2" fillId="41" borderId="0" xfId="0" applyNumberFormat="1" applyFont="1" applyFill="1" applyAlignment="1">
      <alignment horizontal="center" vertical="center"/>
    </xf>
    <xf numFmtId="10" fontId="2" fillId="42" borderId="0" xfId="0" applyNumberFormat="1" applyFont="1" applyFill="1" applyAlignment="1">
      <alignment horizontal="center" vertical="center"/>
    </xf>
    <xf numFmtId="166" fontId="0" fillId="0" borderId="18" xfId="0" applyNumberFormat="1" applyFont="1" applyBorder="1" applyAlignment="1">
      <alignment horizontal="center" vertical="center" wrapText="1"/>
    </xf>
    <xf numFmtId="166" fontId="26" fillId="39" borderId="30" xfId="0" applyNumberFormat="1" applyFont="1" applyFill="1" applyBorder="1" applyAlignment="1">
      <alignment horizontal="center" vertical="center" wrapText="1"/>
    </xf>
    <xf numFmtId="166" fontId="26" fillId="39" borderId="30" xfId="0" applyNumberFormat="1" applyFont="1" applyFill="1" applyBorder="1" applyAlignment="1">
      <alignment horizontal="center" vertical="center"/>
    </xf>
    <xf numFmtId="166" fontId="26" fillId="42" borderId="30" xfId="0" applyNumberFormat="1" applyFont="1" applyFill="1" applyBorder="1" applyAlignment="1">
      <alignment horizontal="center" vertical="center"/>
    </xf>
    <xf numFmtId="166" fontId="26" fillId="39" borderId="2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2" fillId="43" borderId="0" xfId="0" applyNumberFormat="1" applyFont="1" applyFill="1" applyAlignment="1">
      <alignment horizontal="center" vertical="center"/>
    </xf>
    <xf numFmtId="3" fontId="2" fillId="0" borderId="0" xfId="0" applyNumberFormat="1" applyFont="1" applyAlignment="1">
      <alignment vertical="center"/>
    </xf>
    <xf numFmtId="169" fontId="2" fillId="0" borderId="0" xfId="45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23" fillId="0" borderId="0" xfId="0" applyFont="1" applyAlignment="1">
      <alignment horizontal="center"/>
    </xf>
    <xf numFmtId="166" fontId="23" fillId="0" borderId="0" xfId="0" applyNumberFormat="1" applyFont="1" applyAlignment="1">
      <alignment horizontal="center"/>
    </xf>
    <xf numFmtId="169" fontId="23" fillId="0" borderId="0" xfId="45" applyNumberFormat="1" applyFont="1" applyAlignment="1">
      <alignment horizontal="center"/>
    </xf>
    <xf numFmtId="169" fontId="2" fillId="0" borderId="0" xfId="45" applyNumberFormat="1" applyFont="1" applyAlignment="1">
      <alignment horizontal="center"/>
    </xf>
    <xf numFmtId="10" fontId="0" fillId="39" borderId="0" xfId="0" applyNumberFormat="1" applyFont="1" applyFill="1" applyAlignment="1">
      <alignment horizontal="center" vertical="center" wrapText="1"/>
    </xf>
    <xf numFmtId="10" fontId="0" fillId="39" borderId="0" xfId="0" applyNumberFormat="1" applyFont="1" applyFill="1" applyAlignment="1">
      <alignment horizontal="center" vertical="center"/>
    </xf>
    <xf numFmtId="166" fontId="0" fillId="39" borderId="31" xfId="0" applyNumberFormat="1" applyFont="1" applyFill="1" applyBorder="1" applyAlignment="1">
      <alignment horizontal="center" vertical="center"/>
    </xf>
    <xf numFmtId="166" fontId="0" fillId="39" borderId="0" xfId="0" applyNumberFormat="1" applyFont="1" applyFill="1" applyBorder="1" applyAlignment="1">
      <alignment horizontal="center" vertical="center"/>
    </xf>
    <xf numFmtId="0" fontId="0" fillId="39" borderId="0" xfId="0" applyFill="1" applyAlignment="1">
      <alignment horizontal="center" vertical="center"/>
    </xf>
    <xf numFmtId="0" fontId="0" fillId="38" borderId="0" xfId="0" applyFill="1" applyAlignment="1">
      <alignment horizontal="center" vertical="center"/>
    </xf>
    <xf numFmtId="166" fontId="16" fillId="38" borderId="0" xfId="0" applyNumberFormat="1" applyFont="1" applyFill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7" borderId="0" xfId="0" applyFill="1" applyAlignment="1">
      <alignment horizontal="center" vertical="center"/>
    </xf>
    <xf numFmtId="0" fontId="17" fillId="35" borderId="0" xfId="0" applyFont="1" applyFill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36" borderId="0" xfId="0" applyFill="1" applyAlignment="1">
      <alignment horizontal="center" vertical="center"/>
    </xf>
    <xf numFmtId="166" fontId="16" fillId="39" borderId="31" xfId="0" applyNumberFormat="1" applyFont="1" applyFill="1" applyBorder="1" applyAlignment="1">
      <alignment horizontal="center" vertical="center"/>
    </xf>
    <xf numFmtId="166" fontId="16" fillId="39" borderId="0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40" borderId="12" xfId="0" applyFont="1" applyFill="1" applyBorder="1" applyAlignment="1">
      <alignment horizontal="center" vertical="center" wrapText="1"/>
    </xf>
    <xf numFmtId="0" fontId="16" fillId="40" borderId="13" xfId="0" applyFont="1" applyFill="1" applyBorder="1" applyAlignment="1">
      <alignment horizontal="center" vertical="center" wrapText="1"/>
    </xf>
    <xf numFmtId="0" fontId="16" fillId="40" borderId="14" xfId="0" applyFont="1" applyFill="1" applyBorder="1" applyAlignment="1">
      <alignment horizontal="center" vertical="center" wrapText="1"/>
    </xf>
    <xf numFmtId="0" fontId="16" fillId="39" borderId="12" xfId="0" applyFont="1" applyFill="1" applyBorder="1" applyAlignment="1">
      <alignment horizontal="center" vertical="center" wrapText="1"/>
    </xf>
    <xf numFmtId="0" fontId="16" fillId="39" borderId="13" xfId="0" applyFont="1" applyFill="1" applyBorder="1" applyAlignment="1">
      <alignment horizontal="center" vertical="center" wrapText="1"/>
    </xf>
    <xf numFmtId="0" fontId="16" fillId="39" borderId="14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</cellXfs>
  <cellStyles count="51">
    <cellStyle name="20% - akcent 1" xfId="19" builtinId="30" customBuiltin="1"/>
    <cellStyle name="20% - akcent 2" xfId="22" builtinId="34" customBuiltin="1"/>
    <cellStyle name="20% - akcent 3" xfId="25" builtinId="38" customBuiltin="1"/>
    <cellStyle name="20% - akcent 4" xfId="28" builtinId="42" customBuiltin="1"/>
    <cellStyle name="20% - akcent 5" xfId="31" builtinId="46" customBuiltin="1"/>
    <cellStyle name="20% - akcent 6" xfId="34" builtinId="50" customBuiltin="1"/>
    <cellStyle name="40% - akcent 1" xfId="20" builtinId="31" customBuiltin="1"/>
    <cellStyle name="40% - akcent 2" xfId="23" builtinId="35" customBuiltin="1"/>
    <cellStyle name="40% - akcent 3" xfId="26" builtinId="39" customBuiltin="1"/>
    <cellStyle name="40% - akcent 4" xfId="29" builtinId="43" customBuiltin="1"/>
    <cellStyle name="40% - akcent 5" xfId="32" builtinId="47" customBuiltin="1"/>
    <cellStyle name="40% - akcent 6" xfId="35" builtinId="51" customBuiltin="1"/>
    <cellStyle name="60% — akcent 1 2" xfId="37"/>
    <cellStyle name="60% — akcent 2 2" xfId="38"/>
    <cellStyle name="60% — akcent 3 2" xfId="39"/>
    <cellStyle name="60% — akcent 4 2" xfId="40"/>
    <cellStyle name="60% — akcent 5 2" xfId="42"/>
    <cellStyle name="60% — akcent 6 2" xfId="43"/>
    <cellStyle name="Akcent 1" xfId="18" builtinId="29" customBuiltin="1"/>
    <cellStyle name="Akcent 2" xfId="21" builtinId="33" customBuiltin="1"/>
    <cellStyle name="Akcent 3" xfId="24" builtinId="37" customBuiltin="1"/>
    <cellStyle name="Akcent 4" xfId="27" builtinId="41" customBuiltin="1"/>
    <cellStyle name="Akcent 5" xfId="30" builtinId="45" customBuiltin="1"/>
    <cellStyle name="Akcent 6" xfId="33" builtinId="49" customBuiltin="1"/>
    <cellStyle name="Dane wejściowe" xfId="9" builtinId="20" customBuiltin="1"/>
    <cellStyle name="Dane wyjściowe" xfId="10" builtinId="21" customBuiltin="1"/>
    <cellStyle name="Dobre" xfId="7" builtinId="26" customBuiltin="1"/>
    <cellStyle name="Dziesiętny" xfId="45" builtinId="3"/>
    <cellStyle name="Dziesiętny 2" xfId="44"/>
    <cellStyle name="Komórka połączona" xfId="12" builtinId="24" customBuiltin="1"/>
    <cellStyle name="Komórka zaznaczona" xfId="13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 2" xfId="36"/>
    <cellStyle name="Normalny" xfId="0" builtinId="0"/>
    <cellStyle name="Normalny 2" xfId="41"/>
    <cellStyle name="Normalny 2 2" xfId="49"/>
    <cellStyle name="Normalny 3" xfId="47"/>
    <cellStyle name="Normalny 4" xfId="50"/>
    <cellStyle name="Normalny 5" xfId="46"/>
    <cellStyle name="Obliczenia" xfId="11" builtinId="22" customBuiltin="1"/>
    <cellStyle name="Procentowy" xfId="1" builtinId="5"/>
    <cellStyle name="Procentowy 2" xfId="48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2" builtinId="15" customBuiltin="1"/>
    <cellStyle name="Uwaga" xfId="15" builtinId="10" customBuiltin="1"/>
    <cellStyle name="Złe" xfId="8" builtinId="27" customBuiltin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BM392"/>
  <sheetViews>
    <sheetView tabSelected="1" zoomScale="70" zoomScaleNormal="70" workbookViewId="0">
      <pane xSplit="3" ySplit="3" topLeftCell="D4" activePane="bottomRight" state="frozen"/>
      <selection activeCell="BB3" sqref="BB3"/>
      <selection pane="topRight" activeCell="BB3" sqref="BB3"/>
      <selection pane="bottomLeft" activeCell="BB3" sqref="BB3"/>
      <selection pane="bottomRight"/>
    </sheetView>
  </sheetViews>
  <sheetFormatPr defaultRowHeight="15"/>
  <cols>
    <col min="1" max="1" width="16.7109375" style="158" bestFit="1" customWidth="1"/>
    <col min="2" max="2" width="19.28515625" style="11" hidden="1" customWidth="1"/>
    <col min="3" max="3" width="17.28515625" style="85" bestFit="1" customWidth="1"/>
    <col min="4" max="4" width="9.140625" style="8"/>
    <col min="5" max="5" width="31.140625" style="8" bestFit="1" customWidth="1"/>
    <col min="6" max="11" width="8.85546875" style="8" customWidth="1"/>
    <col min="12" max="12" width="8.140625" style="8" customWidth="1"/>
    <col min="13" max="13" width="8.85546875" style="19" customWidth="1"/>
    <col min="14" max="20" width="8.85546875" style="8" customWidth="1"/>
    <col min="21" max="21" width="8.85546875" style="19" customWidth="1"/>
    <col min="22" max="28" width="8.85546875" style="8" customWidth="1"/>
    <col min="29" max="29" width="8.85546875" style="173" customWidth="1"/>
    <col min="30" max="30" width="8.7109375" style="173" customWidth="1"/>
    <col min="31" max="31" width="9.140625" style="157"/>
    <col min="32" max="32" width="9.140625" style="19"/>
    <col min="33" max="33" width="15" style="19" bestFit="1" customWidth="1"/>
    <col min="34" max="34" width="15.7109375" style="19" bestFit="1" customWidth="1"/>
    <col min="35" max="36" width="15.7109375" style="19" customWidth="1"/>
    <col min="37" max="38" width="9.140625" style="12"/>
    <col min="39" max="40" width="9.140625" style="13"/>
    <col min="41" max="42" width="9.140625" style="14"/>
    <col min="43" max="44" width="9.140625" style="15"/>
    <col min="45" max="46" width="9.140625" style="16"/>
    <col min="47" max="48" width="9.140625" style="17"/>
    <col min="49" max="49" width="16.28515625" customWidth="1"/>
    <col min="50" max="50" width="18.42578125" customWidth="1"/>
    <col min="51" max="51" width="18.28515625" style="39" customWidth="1"/>
    <col min="52" max="52" width="18.28515625" style="34" customWidth="1"/>
    <col min="53" max="53" width="18.28515625" style="31" customWidth="1"/>
    <col min="54" max="54" width="18.28515625" style="31" hidden="1" customWidth="1"/>
    <col min="55" max="55" width="18.28515625" style="125" customWidth="1"/>
    <col min="56" max="57" width="18.28515625" style="31" customWidth="1"/>
    <col min="58" max="58" width="18.28515625" style="73" customWidth="1"/>
    <col min="59" max="59" width="24.140625" style="31" customWidth="1"/>
    <col min="60" max="60" width="21" style="31" customWidth="1"/>
    <col min="61" max="62" width="18.28515625" style="33" customWidth="1"/>
    <col min="63" max="63" width="18.28515625" style="39" customWidth="1"/>
    <col min="64" max="65" width="18.28515625" style="31" customWidth="1"/>
  </cols>
  <sheetData>
    <row r="1" spans="1:65" s="6" customFormat="1" ht="105">
      <c r="A1" s="158"/>
      <c r="B1" s="11"/>
      <c r="C1" s="85"/>
      <c r="D1" s="8"/>
      <c r="E1" s="8"/>
      <c r="F1" s="8"/>
      <c r="G1" s="8"/>
      <c r="H1" s="8"/>
      <c r="I1" s="8"/>
      <c r="J1" s="8"/>
      <c r="K1" s="8"/>
      <c r="L1" s="8"/>
      <c r="M1" s="19"/>
      <c r="N1" s="8"/>
      <c r="O1" s="8"/>
      <c r="P1" s="8"/>
      <c r="Q1" s="8"/>
      <c r="R1" s="8"/>
      <c r="S1" s="8"/>
      <c r="T1" s="8"/>
      <c r="U1" s="19"/>
      <c r="V1" s="8"/>
      <c r="W1" s="8"/>
      <c r="X1" s="8"/>
      <c r="Y1" s="8"/>
      <c r="Z1" s="8"/>
      <c r="AA1" s="8"/>
      <c r="AB1" s="8"/>
      <c r="AC1" s="173"/>
      <c r="AD1" s="173"/>
      <c r="AE1" s="190" t="s">
        <v>362</v>
      </c>
      <c r="AF1" s="190"/>
      <c r="AG1" s="190"/>
      <c r="AH1" s="190" t="s">
        <v>389</v>
      </c>
      <c r="AI1" s="193" t="s">
        <v>361</v>
      </c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X1" s="126">
        <f>SUM(AE4:AE378)</f>
        <v>607174</v>
      </c>
      <c r="AY1" s="41">
        <f>SUM(AY4:AY378)</f>
        <v>635701</v>
      </c>
      <c r="BA1" s="30"/>
      <c r="BB1" s="30"/>
      <c r="BC1" s="165" t="s">
        <v>425</v>
      </c>
      <c r="BD1" s="41">
        <f>SUM(BD4:BD378)</f>
        <v>615728</v>
      </c>
      <c r="BE1" s="69"/>
      <c r="BF1" s="160">
        <f>SUM(BF4:BF378)</f>
        <v>635701.00000000058</v>
      </c>
      <c r="BG1" s="93" t="s">
        <v>491</v>
      </c>
      <c r="BH1" s="93" t="s">
        <v>491</v>
      </c>
      <c r="BI1" s="32"/>
      <c r="BJ1" s="32"/>
      <c r="BK1" s="168" t="s">
        <v>490</v>
      </c>
      <c r="BL1" s="93" t="s">
        <v>491</v>
      </c>
      <c r="BM1" s="93" t="s">
        <v>491</v>
      </c>
    </row>
    <row r="2" spans="1:65" s="6" customFormat="1">
      <c r="A2" s="158"/>
      <c r="B2" s="11"/>
      <c r="C2" s="85"/>
      <c r="D2" s="8"/>
      <c r="E2" s="8"/>
      <c r="F2" s="8"/>
      <c r="G2" s="8"/>
      <c r="H2" s="8"/>
      <c r="I2" s="8"/>
      <c r="J2" s="8"/>
      <c r="K2" s="8"/>
      <c r="L2" s="8"/>
      <c r="M2" s="19"/>
      <c r="N2" s="8"/>
      <c r="O2" s="8"/>
      <c r="P2" s="8"/>
      <c r="Q2" s="8"/>
      <c r="R2" s="8"/>
      <c r="S2" s="8"/>
      <c r="T2" s="8"/>
      <c r="U2" s="19"/>
      <c r="V2" s="8"/>
      <c r="W2" s="8"/>
      <c r="X2" s="8"/>
      <c r="Y2" s="8"/>
      <c r="Z2" s="8"/>
      <c r="AA2" s="8"/>
      <c r="AB2" s="8"/>
      <c r="AC2" s="173"/>
      <c r="AD2" s="173"/>
      <c r="AE2" s="190"/>
      <c r="AF2" s="190"/>
      <c r="AG2" s="190"/>
      <c r="AH2" s="190"/>
      <c r="AI2" s="190" t="s">
        <v>392</v>
      </c>
      <c r="AJ2" s="190"/>
      <c r="AK2" s="188" t="s">
        <v>358</v>
      </c>
      <c r="AL2" s="188"/>
      <c r="AM2" s="187" t="s">
        <v>367</v>
      </c>
      <c r="AN2" s="187"/>
      <c r="AO2" s="194" t="s">
        <v>363</v>
      </c>
      <c r="AP2" s="194"/>
      <c r="AQ2" s="195" t="s">
        <v>364</v>
      </c>
      <c r="AR2" s="195"/>
      <c r="AS2" s="191" t="s">
        <v>365</v>
      </c>
      <c r="AT2" s="191"/>
      <c r="AU2" s="192" t="s">
        <v>366</v>
      </c>
      <c r="AV2" s="192"/>
      <c r="AW2" s="188" t="s">
        <v>358</v>
      </c>
      <c r="AX2" s="188"/>
      <c r="AY2" s="189" t="s">
        <v>402</v>
      </c>
      <c r="AZ2" s="189"/>
      <c r="BA2" s="189"/>
      <c r="BB2" s="67"/>
      <c r="BC2" s="123" t="s">
        <v>426</v>
      </c>
      <c r="BD2" s="67"/>
      <c r="BE2" s="67"/>
      <c r="BF2" s="161"/>
      <c r="BG2" s="39"/>
      <c r="BH2" s="39"/>
      <c r="BI2" s="187" t="s">
        <v>367</v>
      </c>
      <c r="BJ2" s="187"/>
      <c r="BK2" s="185" t="s">
        <v>405</v>
      </c>
      <c r="BL2" s="186"/>
      <c r="BM2" s="186"/>
    </row>
    <row r="3" spans="1:65" ht="120">
      <c r="A3" s="19" t="s">
        <v>501</v>
      </c>
      <c r="B3" s="11" t="s">
        <v>500</v>
      </c>
      <c r="C3" s="85" t="s">
        <v>430</v>
      </c>
      <c r="D3" s="8" t="s">
        <v>354</v>
      </c>
      <c r="E3" s="8" t="s">
        <v>42</v>
      </c>
      <c r="F3" s="8" t="s">
        <v>43</v>
      </c>
      <c r="G3" s="8" t="s">
        <v>44</v>
      </c>
      <c r="H3" s="8" t="s">
        <v>45</v>
      </c>
      <c r="I3" s="8" t="s">
        <v>46</v>
      </c>
      <c r="J3" s="8" t="s">
        <v>47</v>
      </c>
      <c r="K3" s="8" t="s">
        <v>48</v>
      </c>
      <c r="L3" s="8" t="s">
        <v>49</v>
      </c>
      <c r="M3" s="19" t="s">
        <v>50</v>
      </c>
      <c r="N3" s="8" t="s">
        <v>51</v>
      </c>
      <c r="O3" s="8" t="s">
        <v>52</v>
      </c>
      <c r="P3" s="8" t="s">
        <v>53</v>
      </c>
      <c r="Q3" s="8" t="s">
        <v>54</v>
      </c>
      <c r="R3" s="8" t="s">
        <v>55</v>
      </c>
      <c r="S3" s="8" t="s">
        <v>56</v>
      </c>
      <c r="T3" s="8" t="s">
        <v>57</v>
      </c>
      <c r="U3" s="19" t="s">
        <v>58</v>
      </c>
      <c r="V3" s="8" t="s">
        <v>59</v>
      </c>
      <c r="W3" s="8" t="s">
        <v>60</v>
      </c>
      <c r="X3" s="8" t="s">
        <v>61</v>
      </c>
      <c r="Y3" s="8" t="s">
        <v>62</v>
      </c>
      <c r="Z3" s="8" t="s">
        <v>63</v>
      </c>
      <c r="AA3" s="8" t="s">
        <v>64</v>
      </c>
      <c r="AB3" s="8" t="s">
        <v>65</v>
      </c>
      <c r="AC3" s="173" t="s">
        <v>300</v>
      </c>
      <c r="AD3" s="173" t="s">
        <v>302</v>
      </c>
      <c r="AE3" s="157" t="s">
        <v>301</v>
      </c>
      <c r="AF3" s="19" t="s">
        <v>340</v>
      </c>
      <c r="AG3" s="19" t="s">
        <v>393</v>
      </c>
      <c r="AH3" s="19" t="s">
        <v>387</v>
      </c>
      <c r="AI3" s="19" t="s">
        <v>390</v>
      </c>
      <c r="AJ3" s="19" t="s">
        <v>391</v>
      </c>
      <c r="AK3" s="12" t="s">
        <v>0</v>
      </c>
      <c r="AL3" s="12" t="s">
        <v>359</v>
      </c>
      <c r="AM3" s="13" t="s">
        <v>0</v>
      </c>
      <c r="AN3" s="13" t="s">
        <v>359</v>
      </c>
      <c r="AO3" s="14" t="s">
        <v>0</v>
      </c>
      <c r="AP3" s="14" t="s">
        <v>359</v>
      </c>
      <c r="AQ3" s="15" t="s">
        <v>0</v>
      </c>
      <c r="AR3" s="15" t="s">
        <v>359</v>
      </c>
      <c r="AS3" s="16" t="s">
        <v>0</v>
      </c>
      <c r="AT3" s="16" t="s">
        <v>359</v>
      </c>
      <c r="AU3" s="17" t="s">
        <v>0</v>
      </c>
      <c r="AV3" s="17" t="s">
        <v>359</v>
      </c>
      <c r="AW3" s="29" t="s">
        <v>397</v>
      </c>
      <c r="AX3" s="29" t="s">
        <v>398</v>
      </c>
      <c r="AY3" s="35" t="s">
        <v>401</v>
      </c>
      <c r="AZ3" s="35" t="s">
        <v>396</v>
      </c>
      <c r="BA3" s="36" t="s">
        <v>406</v>
      </c>
      <c r="BB3" s="36" t="s">
        <v>421</v>
      </c>
      <c r="BC3" s="124" t="s">
        <v>424</v>
      </c>
      <c r="BD3" s="36" t="s">
        <v>427</v>
      </c>
      <c r="BE3" s="36" t="s">
        <v>428</v>
      </c>
      <c r="BF3" s="162" t="s">
        <v>869</v>
      </c>
      <c r="BG3" s="36" t="s">
        <v>411</v>
      </c>
      <c r="BH3" s="36" t="s">
        <v>412</v>
      </c>
      <c r="BI3" s="29" t="s">
        <v>403</v>
      </c>
      <c r="BJ3" s="29" t="s">
        <v>404</v>
      </c>
      <c r="BK3" s="169" t="s">
        <v>870</v>
      </c>
      <c r="BL3" s="37" t="s">
        <v>413</v>
      </c>
      <c r="BM3" s="37" t="s">
        <v>414</v>
      </c>
    </row>
    <row r="4" spans="1:65">
      <c r="A4" s="158">
        <f>VLOOKUP(B4,konwerter_rejonów!A:B,2,FALSE)</f>
        <v>1</v>
      </c>
      <c r="B4" s="11">
        <v>22</v>
      </c>
      <c r="C4" s="85" t="str">
        <f>IFERROR(VLOOKUP(A4,konwerter_rejonów!E:F,2,FALSE),A4)</f>
        <v>A10</v>
      </c>
      <c r="D4" s="8" t="s">
        <v>385</v>
      </c>
      <c r="E4" s="8" t="str">
        <f>VLOOKUP(B4,konwerter_rejonów!A:C,3,FALSE)</f>
        <v>Rynek</v>
      </c>
      <c r="F4" s="8">
        <v>50</v>
      </c>
      <c r="G4" s="8">
        <v>85</v>
      </c>
      <c r="H4" s="8">
        <v>39</v>
      </c>
      <c r="I4" s="8">
        <v>53</v>
      </c>
      <c r="J4" s="8">
        <v>446</v>
      </c>
      <c r="K4" s="8">
        <v>436</v>
      </c>
      <c r="L4" s="8">
        <v>505</v>
      </c>
      <c r="M4" s="19">
        <v>1614</v>
      </c>
      <c r="N4" s="8">
        <v>5</v>
      </c>
      <c r="O4" s="8">
        <v>8</v>
      </c>
      <c r="P4" s="8">
        <v>0</v>
      </c>
      <c r="Q4" s="8">
        <v>5</v>
      </c>
      <c r="R4" s="8">
        <v>48</v>
      </c>
      <c r="S4" s="8">
        <v>13</v>
      </c>
      <c r="T4" s="8">
        <v>2</v>
      </c>
      <c r="U4" s="19">
        <v>81</v>
      </c>
      <c r="V4" s="8">
        <v>106538</v>
      </c>
      <c r="W4" s="8">
        <v>58760</v>
      </c>
      <c r="X4" s="8">
        <v>131606</v>
      </c>
      <c r="Y4" s="8">
        <v>288</v>
      </c>
      <c r="Z4" s="8">
        <v>0</v>
      </c>
      <c r="AA4" s="8">
        <v>0</v>
      </c>
      <c r="AB4" s="8">
        <v>80</v>
      </c>
      <c r="AC4" s="173">
        <v>22</v>
      </c>
      <c r="AD4" s="173">
        <v>0</v>
      </c>
      <c r="AE4" s="157">
        <f t="shared" ref="AE4:AE67" si="0">M4+U4</f>
        <v>1695</v>
      </c>
      <c r="AF4" s="157">
        <f t="shared" ref="AF4:AF67" si="1">AE4-F4</f>
        <v>1645</v>
      </c>
      <c r="AG4" s="157">
        <f t="shared" ref="AG4:AG67" si="2">SUM($AF$4:$AF$378)</f>
        <v>567532</v>
      </c>
      <c r="AH4" s="127">
        <v>10354</v>
      </c>
      <c r="AI4" s="46">
        <v>77735</v>
      </c>
      <c r="AJ4" s="19">
        <v>44509</v>
      </c>
      <c r="AK4" s="12">
        <v>665</v>
      </c>
      <c r="AL4" s="12">
        <v>378</v>
      </c>
      <c r="AM4" s="13">
        <v>803</v>
      </c>
      <c r="AN4" s="13">
        <v>0</v>
      </c>
      <c r="AO4" s="14">
        <v>312</v>
      </c>
      <c r="AP4" s="14">
        <v>14</v>
      </c>
      <c r="AQ4" s="15">
        <v>242</v>
      </c>
      <c r="AR4" s="15">
        <v>214</v>
      </c>
      <c r="AS4" s="16">
        <v>1135</v>
      </c>
      <c r="AT4" s="16">
        <v>804</v>
      </c>
      <c r="AU4" s="17">
        <v>260</v>
      </c>
      <c r="AV4" s="17">
        <v>202</v>
      </c>
      <c r="AW4" s="21">
        <f t="shared" ref="AW4:AW67" si="3">IFERROR(AK4*(1/($AJ4/$AI4)),0)</f>
        <v>1161.4229706351525</v>
      </c>
      <c r="AX4" s="21">
        <f>IFERROR(INT(AW4*'udziały-w-rynku'!$C$27),0)</f>
        <v>5785</v>
      </c>
      <c r="AY4" s="39">
        <f t="shared" ref="AY4:AY67" si="4">AX4</f>
        <v>5785</v>
      </c>
      <c r="AZ4" s="34">
        <f t="shared" ref="AZ4:AZ67" si="5">AX4-AF4</f>
        <v>4140</v>
      </c>
      <c r="BA4" s="31">
        <f t="shared" ref="BA4:BA67" si="6">IFERROR(AX4/AF4,"")</f>
        <v>3.5167173252279635</v>
      </c>
      <c r="BB4" s="70" t="s">
        <v>429</v>
      </c>
      <c r="BC4" s="125" t="s">
        <v>426</v>
      </c>
      <c r="BD4" s="70">
        <f t="shared" ref="BD4:BD46" si="7">IF(BB4="do weryfikacji",IF(BC4="BIG-DATA",AY4,IF(BC4="PESEL",AF4,"do uzupełnienia")),BB4)</f>
        <v>1645</v>
      </c>
      <c r="BE4" s="71">
        <f t="shared" ref="BE4:BE67" si="8">IFERROR(BD4/$BD$380,0)</f>
        <v>2.6716342281007197E-3</v>
      </c>
      <c r="BF4" s="161">
        <f t="shared" ref="BF4:BF67" si="9">BE4*$AY$380</f>
        <v>1698.3605504378556</v>
      </c>
      <c r="BG4" s="39">
        <f>INT(IFERROR(AO4*(1/($AJ4/$AI4)),0)*'udziały-w-rynku'!$C$27)</f>
        <v>2714</v>
      </c>
      <c r="BH4" s="39">
        <f>INT(IFERROR(AQ4*(1/($AJ4/$AI4)),0)*'udziały-w-rynku'!$C$27)</f>
        <v>2105</v>
      </c>
      <c r="BI4" s="21">
        <f t="shared" ref="BI4:BI67" si="10">IFERROR(AM4*(1/($AJ4/$AI4)),0)</f>
        <v>1402.4400683007932</v>
      </c>
      <c r="BJ4" s="21">
        <f>IFERROR(INT(BI4*'udziały-w-rynku'!$C$27),0)</f>
        <v>6986</v>
      </c>
      <c r="BK4" s="170">
        <f t="shared" ref="BK4:BK67" si="11">BJ4</f>
        <v>6986</v>
      </c>
      <c r="BL4" s="40">
        <f>INT(IFERROR(AS4*(1/($AJ4/$AI4)),0)*'udziały-w-rynku'!$C$27)</f>
        <v>9875</v>
      </c>
      <c r="BM4" s="40">
        <f>INT(IFERROR(AU4*(1/($AJ4/$AI4)),0)*'udziały-w-rynku'!$C$27)</f>
        <v>2262</v>
      </c>
    </row>
    <row r="5" spans="1:65">
      <c r="A5" s="158">
        <f>VLOOKUP(B5,konwerter_rejonów!A:B,2,FALSE)</f>
        <v>2</v>
      </c>
      <c r="B5" s="11">
        <v>23</v>
      </c>
      <c r="C5" s="85" t="str">
        <f>IFERROR(VLOOKUP(A5,konwerter_rejonów!E:F,2,FALSE),A5)</f>
        <v>A9</v>
      </c>
      <c r="D5" s="8" t="s">
        <v>385</v>
      </c>
      <c r="E5" s="8" t="str">
        <f>VLOOKUP(B5,konwerter_rejonów!A:C,3,FALSE)</f>
        <v>UWr</v>
      </c>
      <c r="F5" s="8">
        <v>62</v>
      </c>
      <c r="G5" s="8">
        <v>101</v>
      </c>
      <c r="H5" s="8">
        <v>35</v>
      </c>
      <c r="I5" s="8">
        <v>51</v>
      </c>
      <c r="J5" s="8">
        <v>433</v>
      </c>
      <c r="K5" s="8">
        <v>402</v>
      </c>
      <c r="L5" s="8">
        <v>411</v>
      </c>
      <c r="M5" s="19">
        <v>1495</v>
      </c>
      <c r="N5" s="8">
        <v>1</v>
      </c>
      <c r="O5" s="8">
        <v>21</v>
      </c>
      <c r="P5" s="8">
        <v>58</v>
      </c>
      <c r="Q5" s="8">
        <v>77</v>
      </c>
      <c r="R5" s="8">
        <v>48</v>
      </c>
      <c r="S5" s="8">
        <v>14</v>
      </c>
      <c r="T5" s="8">
        <v>5</v>
      </c>
      <c r="U5" s="19">
        <v>224</v>
      </c>
      <c r="V5" s="8">
        <v>12954</v>
      </c>
      <c r="W5" s="8">
        <v>4082</v>
      </c>
      <c r="X5" s="8">
        <v>101166</v>
      </c>
      <c r="Y5" s="8">
        <v>3824</v>
      </c>
      <c r="Z5" s="8">
        <v>244</v>
      </c>
      <c r="AA5" s="8">
        <v>5911</v>
      </c>
      <c r="AB5" s="8">
        <v>13</v>
      </c>
      <c r="AC5" s="173">
        <v>23</v>
      </c>
      <c r="AD5" s="173">
        <v>0</v>
      </c>
      <c r="AE5" s="157">
        <f t="shared" si="0"/>
        <v>1719</v>
      </c>
      <c r="AF5" s="157">
        <f t="shared" si="1"/>
        <v>1657</v>
      </c>
      <c r="AG5" s="157">
        <f t="shared" si="2"/>
        <v>567532</v>
      </c>
      <c r="AH5" s="127">
        <v>4798</v>
      </c>
      <c r="AI5" s="46">
        <v>77735</v>
      </c>
      <c r="AJ5" s="19">
        <v>44509</v>
      </c>
      <c r="AK5" s="88">
        <v>65</v>
      </c>
      <c r="AL5" s="88">
        <v>30</v>
      </c>
      <c r="AM5" s="87">
        <v>70</v>
      </c>
      <c r="AN5" s="87">
        <v>0</v>
      </c>
      <c r="AO5" s="91">
        <v>26</v>
      </c>
      <c r="AP5" s="91">
        <v>40</v>
      </c>
      <c r="AQ5" s="92">
        <v>39</v>
      </c>
      <c r="AR5" s="92">
        <v>28</v>
      </c>
      <c r="AS5" s="89">
        <v>118</v>
      </c>
      <c r="AT5" s="89">
        <v>72</v>
      </c>
      <c r="AU5" s="90">
        <v>21</v>
      </c>
      <c r="AV5" s="90">
        <v>22</v>
      </c>
      <c r="AW5" s="21">
        <f t="shared" si="3"/>
        <v>113.5225460019322</v>
      </c>
      <c r="AX5" s="21">
        <f>IFERROR(INT(AW5*'udziały-w-rynku'!$C$27),0)</f>
        <v>565</v>
      </c>
      <c r="AY5" s="39">
        <f t="shared" si="4"/>
        <v>565</v>
      </c>
      <c r="AZ5" s="34">
        <f t="shared" si="5"/>
        <v>-1092</v>
      </c>
      <c r="BA5" s="31">
        <f t="shared" si="6"/>
        <v>0.34097767048883526</v>
      </c>
      <c r="BB5" s="70" t="s">
        <v>429</v>
      </c>
      <c r="BC5" s="125" t="s">
        <v>426</v>
      </c>
      <c r="BD5" s="70">
        <f t="shared" si="7"/>
        <v>1657</v>
      </c>
      <c r="BE5" s="71">
        <f t="shared" si="8"/>
        <v>2.6911233531689317E-3</v>
      </c>
      <c r="BF5" s="161">
        <f t="shared" si="9"/>
        <v>1710.7498067328431</v>
      </c>
      <c r="BG5" s="39">
        <f>INT(IFERROR(AO5*(1/($AJ5/$AI5)),0)*'udziały-w-rynku'!$C$27)</f>
        <v>226</v>
      </c>
      <c r="BH5" s="39">
        <f>INT(IFERROR(AQ5*(1/($AJ5/$AI5)),0)*'udziały-w-rynku'!$C$27)</f>
        <v>339</v>
      </c>
      <c r="BI5" s="21">
        <f t="shared" si="10"/>
        <v>122.25504954054237</v>
      </c>
      <c r="BJ5" s="21">
        <f>IFERROR(INT(BI5*'udziały-w-rynku'!$C$27),0)</f>
        <v>609</v>
      </c>
      <c r="BK5" s="170">
        <f t="shared" si="11"/>
        <v>609</v>
      </c>
      <c r="BL5" s="40">
        <f>INT(IFERROR(AS5*(1/($AJ5/$AI5)),0)*'udziały-w-rynku'!$C$27)</f>
        <v>1026</v>
      </c>
      <c r="BM5" s="40">
        <f>INT(IFERROR(AU5*(1/($AJ5/$AI5)),0)*'udziały-w-rynku'!$C$27)</f>
        <v>182</v>
      </c>
    </row>
    <row r="6" spans="1:65">
      <c r="A6" s="158">
        <f>VLOOKUP(B6,konwerter_rejonów!A:B,2,FALSE)</f>
        <v>3</v>
      </c>
      <c r="B6" s="11">
        <v>24</v>
      </c>
      <c r="C6" s="85" t="str">
        <f>IFERROR(VLOOKUP(A6,konwerter_rejonów!E:F,2,FALSE),A6)</f>
        <v>A9</v>
      </c>
      <c r="D6" s="8" t="s">
        <v>385</v>
      </c>
      <c r="E6" s="8" t="str">
        <f>VLOOKUP(B6,konwerter_rejonów!A:C,3,FALSE)</f>
        <v>Hala Targowa</v>
      </c>
      <c r="F6" s="8">
        <v>48</v>
      </c>
      <c r="G6" s="8">
        <v>79</v>
      </c>
      <c r="H6" s="8">
        <v>24</v>
      </c>
      <c r="I6" s="8">
        <v>36</v>
      </c>
      <c r="J6" s="8">
        <v>346</v>
      </c>
      <c r="K6" s="8">
        <v>332</v>
      </c>
      <c r="L6" s="8">
        <v>389</v>
      </c>
      <c r="M6" s="19">
        <v>1254</v>
      </c>
      <c r="N6" s="8">
        <v>1</v>
      </c>
      <c r="O6" s="8">
        <v>1</v>
      </c>
      <c r="P6" s="8">
        <v>1</v>
      </c>
      <c r="Q6" s="8">
        <v>3</v>
      </c>
      <c r="R6" s="8">
        <v>26</v>
      </c>
      <c r="S6" s="8">
        <v>12</v>
      </c>
      <c r="T6" s="8">
        <v>3</v>
      </c>
      <c r="U6" s="19">
        <v>47</v>
      </c>
      <c r="V6" s="8">
        <v>9500</v>
      </c>
      <c r="W6" s="8">
        <v>12060</v>
      </c>
      <c r="X6" s="8">
        <v>62071</v>
      </c>
      <c r="Y6" s="8">
        <v>271</v>
      </c>
      <c r="Z6" s="8">
        <v>434</v>
      </c>
      <c r="AA6" s="8">
        <v>1412</v>
      </c>
      <c r="AB6" s="8">
        <v>30</v>
      </c>
      <c r="AC6" s="173">
        <v>24</v>
      </c>
      <c r="AD6" s="173">
        <v>0</v>
      </c>
      <c r="AE6" s="157">
        <f t="shared" si="0"/>
        <v>1301</v>
      </c>
      <c r="AF6" s="157">
        <f t="shared" si="1"/>
        <v>1253</v>
      </c>
      <c r="AG6" s="157">
        <f t="shared" si="2"/>
        <v>567532</v>
      </c>
      <c r="AH6" s="127">
        <v>4751</v>
      </c>
      <c r="AI6" s="46">
        <v>77735</v>
      </c>
      <c r="AJ6" s="19">
        <v>44509</v>
      </c>
      <c r="AK6" s="88">
        <v>155</v>
      </c>
      <c r="AL6" s="88">
        <v>89</v>
      </c>
      <c r="AM6" s="87">
        <v>131</v>
      </c>
      <c r="AN6" s="87">
        <v>0</v>
      </c>
      <c r="AO6" s="91">
        <v>63</v>
      </c>
      <c r="AP6" s="91">
        <v>5</v>
      </c>
      <c r="AQ6" s="92">
        <v>82</v>
      </c>
      <c r="AR6" s="92">
        <v>72</v>
      </c>
      <c r="AS6" s="89">
        <v>270</v>
      </c>
      <c r="AT6" s="89">
        <v>177</v>
      </c>
      <c r="AU6" s="90">
        <v>84</v>
      </c>
      <c r="AV6" s="90">
        <v>63</v>
      </c>
      <c r="AW6" s="21">
        <f t="shared" si="3"/>
        <v>270.70760969691526</v>
      </c>
      <c r="AX6" s="21">
        <f>IFERROR(INT(AW6*'udziały-w-rynku'!$C$27),0)</f>
        <v>1348</v>
      </c>
      <c r="AY6" s="39">
        <f t="shared" si="4"/>
        <v>1348</v>
      </c>
      <c r="AZ6" s="34">
        <f t="shared" si="5"/>
        <v>95</v>
      </c>
      <c r="BA6" s="31">
        <f t="shared" si="6"/>
        <v>1.0758180367118915</v>
      </c>
      <c r="BB6" s="70" t="s">
        <v>429</v>
      </c>
      <c r="BC6" s="125" t="s">
        <v>425</v>
      </c>
      <c r="BD6" s="70">
        <f t="shared" si="7"/>
        <v>1348</v>
      </c>
      <c r="BE6" s="71">
        <f t="shared" si="8"/>
        <v>2.1892783826624744E-3</v>
      </c>
      <c r="BF6" s="161">
        <f t="shared" si="9"/>
        <v>1391.7264571369176</v>
      </c>
      <c r="BG6" s="39">
        <f>INT(IFERROR(AO6*(1/($AJ6/$AI6)),0)*'udziały-w-rynku'!$C$27)</f>
        <v>548</v>
      </c>
      <c r="BH6" s="39">
        <f>INT(IFERROR(AQ6*(1/($AJ6/$AI6)),0)*'udziały-w-rynku'!$C$27)</f>
        <v>713</v>
      </c>
      <c r="BI6" s="21">
        <f t="shared" si="10"/>
        <v>228.79159271158642</v>
      </c>
      <c r="BJ6" s="21">
        <f>IFERROR(INT(BI6*'udziały-w-rynku'!$C$27),0)</f>
        <v>1139</v>
      </c>
      <c r="BK6" s="170">
        <f t="shared" si="11"/>
        <v>1139</v>
      </c>
      <c r="BL6" s="40">
        <f>INT(IFERROR(AS6*(1/($AJ6/$AI6)),0)*'udziały-w-rynku'!$C$27)</f>
        <v>2349</v>
      </c>
      <c r="BM6" s="40">
        <f>INT(IFERROR(AU6*(1/($AJ6/$AI6)),0)*'udziały-w-rynku'!$C$27)</f>
        <v>730</v>
      </c>
    </row>
    <row r="7" spans="1:65">
      <c r="A7" s="158">
        <f>VLOOKUP(B7,konwerter_rejonów!A:B,2,FALSE)</f>
        <v>4</v>
      </c>
      <c r="B7" s="11">
        <v>25</v>
      </c>
      <c r="C7" s="85" t="str">
        <f>IFERROR(VLOOKUP(A7,konwerter_rejonów!E:F,2,FALSE),A7)</f>
        <v>A11</v>
      </c>
      <c r="D7" s="8" t="s">
        <v>385</v>
      </c>
      <c r="E7" s="8" t="str">
        <f>VLOOKUP(B7,konwerter_rejonów!A:C,3,FALSE)</f>
        <v>Pl. Dominikański</v>
      </c>
      <c r="F7" s="8">
        <v>30</v>
      </c>
      <c r="G7" s="8">
        <v>39</v>
      </c>
      <c r="H7" s="8">
        <v>9</v>
      </c>
      <c r="I7" s="8">
        <v>19</v>
      </c>
      <c r="J7" s="8">
        <v>173</v>
      </c>
      <c r="K7" s="8">
        <v>151</v>
      </c>
      <c r="L7" s="8">
        <v>191</v>
      </c>
      <c r="M7" s="19">
        <v>612</v>
      </c>
      <c r="N7" s="8">
        <v>1</v>
      </c>
      <c r="O7" s="8">
        <v>1</v>
      </c>
      <c r="P7" s="8">
        <v>0</v>
      </c>
      <c r="Q7" s="8">
        <v>4</v>
      </c>
      <c r="R7" s="8">
        <v>25</v>
      </c>
      <c r="S7" s="8">
        <v>4</v>
      </c>
      <c r="T7" s="8">
        <v>3</v>
      </c>
      <c r="U7" s="19">
        <v>38</v>
      </c>
      <c r="V7" s="8">
        <v>70156</v>
      </c>
      <c r="W7" s="8">
        <v>104991</v>
      </c>
      <c r="X7" s="8">
        <v>64536</v>
      </c>
      <c r="Y7" s="8">
        <v>188</v>
      </c>
      <c r="Z7" s="8">
        <v>0</v>
      </c>
      <c r="AA7" s="8">
        <v>0</v>
      </c>
      <c r="AB7" s="8">
        <v>23</v>
      </c>
      <c r="AC7" s="173">
        <v>25</v>
      </c>
      <c r="AD7" s="173">
        <v>0</v>
      </c>
      <c r="AE7" s="157">
        <f t="shared" si="0"/>
        <v>650</v>
      </c>
      <c r="AF7" s="157">
        <f t="shared" si="1"/>
        <v>620</v>
      </c>
      <c r="AG7" s="157">
        <f t="shared" si="2"/>
        <v>567532</v>
      </c>
      <c r="AH7" s="127">
        <v>4250</v>
      </c>
      <c r="AI7" s="46">
        <v>77735</v>
      </c>
      <c r="AJ7" s="19">
        <v>44509</v>
      </c>
      <c r="AK7" s="88">
        <v>81</v>
      </c>
      <c r="AL7" s="88">
        <v>14</v>
      </c>
      <c r="AM7" s="87">
        <v>83</v>
      </c>
      <c r="AN7" s="87">
        <v>0</v>
      </c>
      <c r="AO7" s="91">
        <v>31</v>
      </c>
      <c r="AP7" s="91">
        <v>9</v>
      </c>
      <c r="AQ7" s="92">
        <v>22</v>
      </c>
      <c r="AR7" s="92">
        <v>18</v>
      </c>
      <c r="AS7" s="89">
        <v>180</v>
      </c>
      <c r="AT7" s="89">
        <v>84</v>
      </c>
      <c r="AU7" s="90">
        <v>25</v>
      </c>
      <c r="AV7" s="90">
        <v>12</v>
      </c>
      <c r="AW7" s="21">
        <f t="shared" si="3"/>
        <v>141.46655732548473</v>
      </c>
      <c r="AX7" s="21">
        <f>IFERROR(INT(AW7*'udziały-w-rynku'!$C$27),0)</f>
        <v>704</v>
      </c>
      <c r="AY7" s="39">
        <f t="shared" si="4"/>
        <v>704</v>
      </c>
      <c r="AZ7" s="34">
        <f t="shared" si="5"/>
        <v>84</v>
      </c>
      <c r="BA7" s="31">
        <f t="shared" si="6"/>
        <v>1.1354838709677419</v>
      </c>
      <c r="BB7" s="70" t="s">
        <v>429</v>
      </c>
      <c r="BC7" s="125" t="s">
        <v>425</v>
      </c>
      <c r="BD7" s="70">
        <f t="shared" si="7"/>
        <v>704</v>
      </c>
      <c r="BE7" s="71">
        <f t="shared" si="8"/>
        <v>1.143362004001767E-3</v>
      </c>
      <c r="BF7" s="161">
        <f t="shared" si="9"/>
        <v>726.83636930592729</v>
      </c>
      <c r="BG7" s="39">
        <f>INT(IFERROR(AO7*(1/($AJ7/$AI7)),0)*'udziały-w-rynku'!$C$27)</f>
        <v>269</v>
      </c>
      <c r="BH7" s="39">
        <f>INT(IFERROR(AQ7*(1/($AJ7/$AI7)),0)*'udziały-w-rynku'!$C$27)</f>
        <v>191</v>
      </c>
      <c r="BI7" s="21">
        <f t="shared" si="10"/>
        <v>144.9595587409288</v>
      </c>
      <c r="BJ7" s="21">
        <f>IFERROR(INT(BI7*'udziały-w-rynku'!$C$27),0)</f>
        <v>722</v>
      </c>
      <c r="BK7" s="170">
        <f t="shared" si="11"/>
        <v>722</v>
      </c>
      <c r="BL7" s="40">
        <f>INT(IFERROR(AS7*(1/($AJ7/$AI7)),0)*'udziały-w-rynku'!$C$27)</f>
        <v>1566</v>
      </c>
      <c r="BM7" s="40">
        <f>INT(IFERROR(AU7*(1/($AJ7/$AI7)),0)*'udziały-w-rynku'!$C$27)</f>
        <v>217</v>
      </c>
    </row>
    <row r="8" spans="1:65">
      <c r="A8" s="158">
        <f>VLOOKUP(B8,konwerter_rejonów!A:B,2,FALSE)</f>
        <v>5</v>
      </c>
      <c r="B8" s="11">
        <v>26</v>
      </c>
      <c r="C8" s="85" t="str">
        <f>IFERROR(VLOOKUP(A8,konwerter_rejonów!E:F,2,FALSE),A8)</f>
        <v>A11</v>
      </c>
      <c r="D8" s="8" t="s">
        <v>385</v>
      </c>
      <c r="E8" s="8" t="str">
        <f>VLOOKUP(B8,konwerter_rejonów!A:C,3,FALSE)</f>
        <v>Skargi</v>
      </c>
      <c r="F8" s="8">
        <v>38</v>
      </c>
      <c r="G8" s="8">
        <v>73</v>
      </c>
      <c r="H8" s="8">
        <v>25</v>
      </c>
      <c r="I8" s="8">
        <v>41</v>
      </c>
      <c r="J8" s="8">
        <v>307</v>
      </c>
      <c r="K8" s="8">
        <v>254</v>
      </c>
      <c r="L8" s="8">
        <v>298</v>
      </c>
      <c r="M8" s="19">
        <v>1036</v>
      </c>
      <c r="N8" s="8">
        <v>1</v>
      </c>
      <c r="O8" s="8">
        <v>1</v>
      </c>
      <c r="P8" s="8">
        <v>0</v>
      </c>
      <c r="Q8" s="8">
        <v>2</v>
      </c>
      <c r="R8" s="8">
        <v>28</v>
      </c>
      <c r="S8" s="8">
        <v>3</v>
      </c>
      <c r="T8" s="8">
        <v>1</v>
      </c>
      <c r="U8" s="19">
        <v>36</v>
      </c>
      <c r="V8" s="8">
        <v>13656</v>
      </c>
      <c r="W8" s="8">
        <v>10927</v>
      </c>
      <c r="X8" s="8">
        <v>60003</v>
      </c>
      <c r="Y8" s="8">
        <v>286</v>
      </c>
      <c r="Z8" s="8">
        <v>1785</v>
      </c>
      <c r="AA8" s="8">
        <v>0</v>
      </c>
      <c r="AB8" s="8">
        <v>26</v>
      </c>
      <c r="AC8" s="173">
        <v>26</v>
      </c>
      <c r="AD8" s="173">
        <v>0</v>
      </c>
      <c r="AE8" s="157">
        <f t="shared" si="0"/>
        <v>1072</v>
      </c>
      <c r="AF8" s="157">
        <f t="shared" si="1"/>
        <v>1034</v>
      </c>
      <c r="AG8" s="157">
        <f t="shared" si="2"/>
        <v>567532</v>
      </c>
      <c r="AH8" s="127">
        <v>5194</v>
      </c>
      <c r="AI8" s="46">
        <v>77735</v>
      </c>
      <c r="AJ8" s="19">
        <v>44509</v>
      </c>
      <c r="AK8" s="88">
        <v>80</v>
      </c>
      <c r="AL8" s="88">
        <v>9</v>
      </c>
      <c r="AM8" s="87">
        <v>111</v>
      </c>
      <c r="AN8" s="87">
        <v>0</v>
      </c>
      <c r="AO8" s="91">
        <v>46</v>
      </c>
      <c r="AP8" s="91">
        <v>13</v>
      </c>
      <c r="AQ8" s="92">
        <v>40</v>
      </c>
      <c r="AR8" s="92">
        <v>19</v>
      </c>
      <c r="AS8" s="89">
        <v>150</v>
      </c>
      <c r="AT8" s="89">
        <v>66</v>
      </c>
      <c r="AU8" s="90">
        <v>37</v>
      </c>
      <c r="AV8" s="90">
        <v>28</v>
      </c>
      <c r="AW8" s="21">
        <f t="shared" si="3"/>
        <v>139.72005661776271</v>
      </c>
      <c r="AX8" s="21">
        <f>IFERROR(INT(AW8*'udziały-w-rynku'!$C$27),0)</f>
        <v>696</v>
      </c>
      <c r="AY8" s="39">
        <f t="shared" si="4"/>
        <v>696</v>
      </c>
      <c r="AZ8" s="34">
        <f t="shared" si="5"/>
        <v>-338</v>
      </c>
      <c r="BA8" s="31">
        <f t="shared" si="6"/>
        <v>0.67311411992263059</v>
      </c>
      <c r="BB8" s="70" t="s">
        <v>429</v>
      </c>
      <c r="BC8" s="125" t="s">
        <v>426</v>
      </c>
      <c r="BD8" s="70">
        <f t="shared" si="7"/>
        <v>1034</v>
      </c>
      <c r="BE8" s="71">
        <f t="shared" si="8"/>
        <v>1.6793129433775953E-3</v>
      </c>
      <c r="BF8" s="161">
        <f t="shared" si="9"/>
        <v>1067.5409174180807</v>
      </c>
      <c r="BG8" s="39">
        <f>INT(IFERROR(AO8*(1/($AJ8/$AI8)),0)*'udziały-w-rynku'!$C$27)</f>
        <v>400</v>
      </c>
      <c r="BH8" s="39">
        <f>INT(IFERROR(AQ8*(1/($AJ8/$AI8)),0)*'udziały-w-rynku'!$C$27)</f>
        <v>348</v>
      </c>
      <c r="BI8" s="21">
        <f t="shared" si="10"/>
        <v>193.86157855714575</v>
      </c>
      <c r="BJ8" s="21">
        <f>IFERROR(INT(BI8*'udziały-w-rynku'!$C$27),0)</f>
        <v>965</v>
      </c>
      <c r="BK8" s="170">
        <f t="shared" si="11"/>
        <v>965</v>
      </c>
      <c r="BL8" s="40">
        <f>INT(IFERROR(AS8*(1/($AJ8/$AI8)),0)*'udziały-w-rynku'!$C$27)</f>
        <v>1305</v>
      </c>
      <c r="BM8" s="40">
        <f>INT(IFERROR(AU8*(1/($AJ8/$AI8)),0)*'udziały-w-rynku'!$C$27)</f>
        <v>321</v>
      </c>
    </row>
    <row r="9" spans="1:65">
      <c r="A9" s="158">
        <f>VLOOKUP(B9,konwerter_rejonów!A:B,2,FALSE)</f>
        <v>6</v>
      </c>
      <c r="B9" s="11">
        <v>27</v>
      </c>
      <c r="C9" s="85" t="str">
        <f>IFERROR(VLOOKUP(A9,konwerter_rejonów!E:F,2,FALSE),A9)</f>
        <v>A14</v>
      </c>
      <c r="D9" s="8" t="s">
        <v>385</v>
      </c>
      <c r="E9" s="8" t="str">
        <f>VLOOKUP(B9,konwerter_rejonów!A:C,3,FALSE)</f>
        <v>Pd. Czterech Kultur</v>
      </c>
      <c r="F9" s="8">
        <v>45</v>
      </c>
      <c r="G9" s="8">
        <v>63</v>
      </c>
      <c r="H9" s="8">
        <v>29</v>
      </c>
      <c r="I9" s="8">
        <v>43</v>
      </c>
      <c r="J9" s="8">
        <v>257</v>
      </c>
      <c r="K9" s="8">
        <v>274</v>
      </c>
      <c r="L9" s="8">
        <v>191</v>
      </c>
      <c r="M9" s="19">
        <v>902</v>
      </c>
      <c r="N9" s="8">
        <v>1</v>
      </c>
      <c r="O9" s="8">
        <v>0</v>
      </c>
      <c r="P9" s="8">
        <v>0</v>
      </c>
      <c r="Q9" s="8">
        <v>1</v>
      </c>
      <c r="R9" s="8">
        <v>11</v>
      </c>
      <c r="S9" s="8">
        <v>0</v>
      </c>
      <c r="T9" s="8">
        <v>0</v>
      </c>
      <c r="U9" s="19">
        <v>13</v>
      </c>
      <c r="V9" s="8">
        <v>66296</v>
      </c>
      <c r="W9" s="8">
        <v>18850</v>
      </c>
      <c r="X9" s="8">
        <v>67754</v>
      </c>
      <c r="Y9" s="8">
        <v>167</v>
      </c>
      <c r="Z9" s="8">
        <v>0</v>
      </c>
      <c r="AA9" s="8">
        <v>545</v>
      </c>
      <c r="AB9" s="8">
        <v>35</v>
      </c>
      <c r="AC9" s="173">
        <v>27</v>
      </c>
      <c r="AD9" s="173">
        <v>0</v>
      </c>
      <c r="AE9" s="157">
        <f t="shared" si="0"/>
        <v>915</v>
      </c>
      <c r="AF9" s="157">
        <f t="shared" si="1"/>
        <v>870</v>
      </c>
      <c r="AG9" s="157">
        <f t="shared" si="2"/>
        <v>567532</v>
      </c>
      <c r="AH9" s="127">
        <v>2909</v>
      </c>
      <c r="AI9" s="46">
        <v>77735</v>
      </c>
      <c r="AJ9" s="19">
        <v>44509</v>
      </c>
      <c r="AK9" s="88">
        <v>136</v>
      </c>
      <c r="AL9" s="88">
        <v>35</v>
      </c>
      <c r="AM9" s="87">
        <v>164</v>
      </c>
      <c r="AN9" s="87">
        <v>0</v>
      </c>
      <c r="AO9" s="91">
        <v>53</v>
      </c>
      <c r="AP9" s="91">
        <v>91</v>
      </c>
      <c r="AQ9" s="92">
        <v>33</v>
      </c>
      <c r="AR9" s="92">
        <v>24</v>
      </c>
      <c r="AS9" s="89">
        <v>212</v>
      </c>
      <c r="AT9" s="89">
        <v>105</v>
      </c>
      <c r="AU9" s="90">
        <v>41</v>
      </c>
      <c r="AV9" s="90">
        <v>35</v>
      </c>
      <c r="AW9" s="21">
        <f t="shared" si="3"/>
        <v>237.52409625019661</v>
      </c>
      <c r="AX9" s="21">
        <f>IFERROR(INT(AW9*'udziały-w-rynku'!$C$27),0)</f>
        <v>1183</v>
      </c>
      <c r="AY9" s="39">
        <f t="shared" si="4"/>
        <v>1183</v>
      </c>
      <c r="AZ9" s="34">
        <f t="shared" si="5"/>
        <v>313</v>
      </c>
      <c r="BA9" s="31">
        <f t="shared" si="6"/>
        <v>1.3597701149425288</v>
      </c>
      <c r="BB9" s="70" t="s">
        <v>429</v>
      </c>
      <c r="BC9" s="125" t="s">
        <v>425</v>
      </c>
      <c r="BD9" s="70">
        <f t="shared" si="7"/>
        <v>1183</v>
      </c>
      <c r="BE9" s="71">
        <f t="shared" si="8"/>
        <v>1.9213029129745603E-3</v>
      </c>
      <c r="BF9" s="161">
        <f t="shared" si="9"/>
        <v>1221.374183080841</v>
      </c>
      <c r="BG9" s="39">
        <f>INT(IFERROR(AO9*(1/($AJ9/$AI9)),0)*'udziały-w-rynku'!$C$27)</f>
        <v>461</v>
      </c>
      <c r="BH9" s="39">
        <f>INT(IFERROR(AQ9*(1/($AJ9/$AI9)),0)*'udziały-w-rynku'!$C$27)</f>
        <v>287</v>
      </c>
      <c r="BI9" s="21">
        <f t="shared" si="10"/>
        <v>286.42611606641356</v>
      </c>
      <c r="BJ9" s="21">
        <f>IFERROR(INT(BI9*'udziały-w-rynku'!$C$27),0)</f>
        <v>1426</v>
      </c>
      <c r="BK9" s="170">
        <f t="shared" si="11"/>
        <v>1426</v>
      </c>
      <c r="BL9" s="40">
        <f>INT(IFERROR(AS9*(1/($AJ9/$AI9)),0)*'udziały-w-rynku'!$C$27)</f>
        <v>1844</v>
      </c>
      <c r="BM9" s="40">
        <f>INT(IFERROR(AU9*(1/($AJ9/$AI9)),0)*'udziały-w-rynku'!$C$27)</f>
        <v>356</v>
      </c>
    </row>
    <row r="10" spans="1:65">
      <c r="A10" s="158">
        <f>VLOOKUP(B10,konwerter_rejonów!A:B,2,FALSE)</f>
        <v>7</v>
      </c>
      <c r="B10" s="11">
        <v>28</v>
      </c>
      <c r="C10" s="85" t="str">
        <f>IFERROR(VLOOKUP(A10,konwerter_rejonów!E:F,2,FALSE),A10)</f>
        <v>A14</v>
      </c>
      <c r="D10" s="8" t="s">
        <v>385</v>
      </c>
      <c r="E10" s="8" t="str">
        <f>VLOOKUP(B10,konwerter_rejonów!A:C,3,FALSE)</f>
        <v>Pn. Czterech Kultur</v>
      </c>
      <c r="F10" s="8">
        <v>23</v>
      </c>
      <c r="G10" s="8">
        <v>35</v>
      </c>
      <c r="H10" s="8">
        <v>19</v>
      </c>
      <c r="I10" s="8">
        <v>38</v>
      </c>
      <c r="J10" s="8">
        <v>206</v>
      </c>
      <c r="K10" s="8">
        <v>174</v>
      </c>
      <c r="L10" s="8">
        <v>160</v>
      </c>
      <c r="M10" s="19">
        <v>655</v>
      </c>
      <c r="N10" s="8">
        <v>0</v>
      </c>
      <c r="O10" s="8">
        <v>0</v>
      </c>
      <c r="P10" s="8">
        <v>0</v>
      </c>
      <c r="Q10" s="8">
        <v>1</v>
      </c>
      <c r="R10" s="8">
        <v>19</v>
      </c>
      <c r="S10" s="8">
        <v>4</v>
      </c>
      <c r="T10" s="8">
        <v>0</v>
      </c>
      <c r="U10" s="19">
        <v>24</v>
      </c>
      <c r="V10" s="8">
        <v>13530</v>
      </c>
      <c r="W10" s="8">
        <v>8009</v>
      </c>
      <c r="X10" s="8">
        <v>31368</v>
      </c>
      <c r="Y10" s="8">
        <v>110</v>
      </c>
      <c r="Z10" s="8">
        <v>0</v>
      </c>
      <c r="AA10" s="8">
        <v>0</v>
      </c>
      <c r="AB10" s="8">
        <v>10</v>
      </c>
      <c r="AC10" s="173">
        <v>28</v>
      </c>
      <c r="AD10" s="173">
        <v>0</v>
      </c>
      <c r="AE10" s="157">
        <f t="shared" si="0"/>
        <v>679</v>
      </c>
      <c r="AF10" s="157">
        <f t="shared" si="1"/>
        <v>656</v>
      </c>
      <c r="AG10" s="157">
        <f t="shared" si="2"/>
        <v>567532</v>
      </c>
      <c r="AH10" s="127">
        <v>1788</v>
      </c>
      <c r="AI10" s="46">
        <v>77735</v>
      </c>
      <c r="AJ10" s="19">
        <v>44509</v>
      </c>
      <c r="AK10" s="88">
        <v>242</v>
      </c>
      <c r="AL10" s="88">
        <v>186</v>
      </c>
      <c r="AM10" s="87">
        <v>190</v>
      </c>
      <c r="AN10" s="87">
        <v>0</v>
      </c>
      <c r="AO10" s="91">
        <v>105</v>
      </c>
      <c r="AP10" s="91">
        <v>12</v>
      </c>
      <c r="AQ10" s="92">
        <v>120</v>
      </c>
      <c r="AR10" s="92">
        <v>137</v>
      </c>
      <c r="AS10" s="89">
        <v>231</v>
      </c>
      <c r="AT10" s="89">
        <v>202</v>
      </c>
      <c r="AU10" s="90">
        <v>135</v>
      </c>
      <c r="AV10" s="90">
        <v>124</v>
      </c>
      <c r="AW10" s="21">
        <f t="shared" si="3"/>
        <v>422.65317126873219</v>
      </c>
      <c r="AX10" s="21">
        <f>IFERROR(INT(AW10*'udziały-w-rynku'!$C$27),0)</f>
        <v>2105</v>
      </c>
      <c r="AY10" s="39">
        <f t="shared" si="4"/>
        <v>2105</v>
      </c>
      <c r="AZ10" s="34">
        <f t="shared" si="5"/>
        <v>1449</v>
      </c>
      <c r="BA10" s="31">
        <f t="shared" si="6"/>
        <v>3.2088414634146343</v>
      </c>
      <c r="BB10" s="70" t="s">
        <v>429</v>
      </c>
      <c r="BC10" s="125" t="s">
        <v>426</v>
      </c>
      <c r="BD10" s="70">
        <f t="shared" si="7"/>
        <v>656</v>
      </c>
      <c r="BE10" s="71">
        <f t="shared" si="8"/>
        <v>1.0654055037289192E-3</v>
      </c>
      <c r="BF10" s="161">
        <f t="shared" si="9"/>
        <v>677.27934412597767</v>
      </c>
      <c r="BG10" s="39">
        <f>INT(IFERROR(AO10*(1/($AJ10/$AI10)),0)*'udziały-w-rynku'!$C$27)</f>
        <v>913</v>
      </c>
      <c r="BH10" s="39">
        <f>INT(IFERROR(AQ10*(1/($AJ10/$AI10)),0)*'udziały-w-rynku'!$C$27)</f>
        <v>1044</v>
      </c>
      <c r="BI10" s="21">
        <f t="shared" si="10"/>
        <v>331.83513446718644</v>
      </c>
      <c r="BJ10" s="21">
        <f>IFERROR(INT(BI10*'udziały-w-rynku'!$C$27),0)</f>
        <v>1653</v>
      </c>
      <c r="BK10" s="170">
        <f t="shared" si="11"/>
        <v>1653</v>
      </c>
      <c r="BL10" s="40">
        <f>INT(IFERROR(AS10*(1/($AJ10/$AI10)),0)*'udziały-w-rynku'!$C$27)</f>
        <v>2009</v>
      </c>
      <c r="BM10" s="40">
        <f>INT(IFERROR(AU10*(1/($AJ10/$AI10)),0)*'udziały-w-rynku'!$C$27)</f>
        <v>1174</v>
      </c>
    </row>
    <row r="11" spans="1:65">
      <c r="A11" s="158">
        <f>VLOOKUP(B11,konwerter_rejonów!A:B,2,FALSE)</f>
        <v>8</v>
      </c>
      <c r="B11" s="11">
        <v>29</v>
      </c>
      <c r="C11" s="85" t="str">
        <f>IFERROR(VLOOKUP(A11,konwerter_rejonów!E:F,2,FALSE),A11)</f>
        <v>A15</v>
      </c>
      <c r="D11" s="8" t="s">
        <v>385</v>
      </c>
      <c r="E11" s="8" t="str">
        <f>VLOOKUP(B11,konwerter_rejonów!A:C,3,FALSE)</f>
        <v>Pl. Solidarności</v>
      </c>
      <c r="F11" s="8">
        <v>33</v>
      </c>
      <c r="G11" s="8">
        <v>61</v>
      </c>
      <c r="H11" s="8">
        <v>34</v>
      </c>
      <c r="I11" s="8">
        <v>48</v>
      </c>
      <c r="J11" s="8">
        <v>229</v>
      </c>
      <c r="K11" s="8">
        <v>193</v>
      </c>
      <c r="L11" s="8">
        <v>135</v>
      </c>
      <c r="M11" s="19">
        <v>733</v>
      </c>
      <c r="N11" s="8">
        <v>1</v>
      </c>
      <c r="O11" s="8">
        <v>2</v>
      </c>
      <c r="P11" s="8">
        <v>4</v>
      </c>
      <c r="Q11" s="8">
        <v>0</v>
      </c>
      <c r="R11" s="8">
        <v>31</v>
      </c>
      <c r="S11" s="8">
        <v>5</v>
      </c>
      <c r="T11" s="8">
        <v>1</v>
      </c>
      <c r="U11" s="19">
        <v>44</v>
      </c>
      <c r="V11" s="8">
        <v>42772</v>
      </c>
      <c r="W11" s="8">
        <v>9122</v>
      </c>
      <c r="X11" s="8">
        <v>87104</v>
      </c>
      <c r="Y11" s="8">
        <v>410</v>
      </c>
      <c r="Z11" s="8">
        <v>98</v>
      </c>
      <c r="AA11" s="8">
        <v>0</v>
      </c>
      <c r="AB11" s="8">
        <v>14</v>
      </c>
      <c r="AC11" s="173">
        <v>29</v>
      </c>
      <c r="AD11" s="173">
        <v>0</v>
      </c>
      <c r="AE11" s="157">
        <f t="shared" si="0"/>
        <v>777</v>
      </c>
      <c r="AF11" s="157">
        <f t="shared" si="1"/>
        <v>744</v>
      </c>
      <c r="AG11" s="157">
        <f t="shared" si="2"/>
        <v>567532</v>
      </c>
      <c r="AH11" s="127">
        <v>1203</v>
      </c>
      <c r="AI11" s="46">
        <v>77735</v>
      </c>
      <c r="AJ11" s="19">
        <v>44509</v>
      </c>
      <c r="AK11" s="88">
        <v>81</v>
      </c>
      <c r="AL11" s="88">
        <v>23</v>
      </c>
      <c r="AM11" s="87">
        <v>68</v>
      </c>
      <c r="AN11" s="87">
        <v>0</v>
      </c>
      <c r="AO11" s="91">
        <v>46</v>
      </c>
      <c r="AP11" s="91">
        <v>12</v>
      </c>
      <c r="AQ11" s="92">
        <v>15</v>
      </c>
      <c r="AR11" s="92">
        <v>16</v>
      </c>
      <c r="AS11" s="89">
        <v>82</v>
      </c>
      <c r="AT11" s="89">
        <v>33</v>
      </c>
      <c r="AU11" s="90">
        <v>19</v>
      </c>
      <c r="AV11" s="90">
        <v>9</v>
      </c>
      <c r="AW11" s="21">
        <f t="shared" si="3"/>
        <v>141.46655732548473</v>
      </c>
      <c r="AX11" s="21">
        <f>IFERROR(INT(AW11*'udziały-w-rynku'!$C$27),0)</f>
        <v>704</v>
      </c>
      <c r="AY11" s="39">
        <f t="shared" si="4"/>
        <v>704</v>
      </c>
      <c r="AZ11" s="34">
        <f t="shared" si="5"/>
        <v>-40</v>
      </c>
      <c r="BA11" s="31">
        <f t="shared" si="6"/>
        <v>0.94623655913978499</v>
      </c>
      <c r="BB11" s="70" t="s">
        <v>429</v>
      </c>
      <c r="BC11" s="125" t="s">
        <v>426</v>
      </c>
      <c r="BD11" s="70">
        <f t="shared" si="7"/>
        <v>744</v>
      </c>
      <c r="BE11" s="71">
        <f t="shared" si="8"/>
        <v>1.2083257542291402E-3</v>
      </c>
      <c r="BF11" s="161">
        <f t="shared" si="9"/>
        <v>768.1338902892187</v>
      </c>
      <c r="BG11" s="39">
        <f>INT(IFERROR(AO11*(1/($AJ11/$AI11)),0)*'udziały-w-rynku'!$C$27)</f>
        <v>400</v>
      </c>
      <c r="BH11" s="39">
        <f>INT(IFERROR(AQ11*(1/($AJ11/$AI11)),0)*'udziały-w-rynku'!$C$27)</f>
        <v>130</v>
      </c>
      <c r="BI11" s="21">
        <f t="shared" si="10"/>
        <v>118.7620481250983</v>
      </c>
      <c r="BJ11" s="21">
        <f>IFERROR(INT(BI11*'udziały-w-rynku'!$C$27),0)</f>
        <v>591</v>
      </c>
      <c r="BK11" s="170">
        <f t="shared" si="11"/>
        <v>591</v>
      </c>
      <c r="BL11" s="40">
        <f>INT(IFERROR(AS11*(1/($AJ11/$AI11)),0)*'udziały-w-rynku'!$C$27)</f>
        <v>713</v>
      </c>
      <c r="BM11" s="40">
        <f>INT(IFERROR(AU11*(1/($AJ11/$AI11)),0)*'udziały-w-rynku'!$C$27)</f>
        <v>165</v>
      </c>
    </row>
    <row r="12" spans="1:65">
      <c r="A12" s="158">
        <f>VLOOKUP(B12,konwerter_rejonów!A:B,2,FALSE)</f>
        <v>9</v>
      </c>
      <c r="B12" s="11">
        <v>30</v>
      </c>
      <c r="C12" s="85" t="str">
        <f>IFERROR(VLOOKUP(A12,konwerter_rejonów!E:F,2,FALSE),A12)</f>
        <v>A15</v>
      </c>
      <c r="D12" s="8" t="s">
        <v>385</v>
      </c>
      <c r="E12" s="8" t="str">
        <f>VLOOKUP(B12,konwerter_rejonów!A:C,3,FALSE)</f>
        <v>Pl. Orląt Lwowskich</v>
      </c>
      <c r="F12" s="8">
        <v>79</v>
      </c>
      <c r="G12" s="8">
        <v>98</v>
      </c>
      <c r="H12" s="8">
        <v>36</v>
      </c>
      <c r="I12" s="8">
        <v>47</v>
      </c>
      <c r="J12" s="8">
        <v>416</v>
      </c>
      <c r="K12" s="8">
        <v>325</v>
      </c>
      <c r="L12" s="8">
        <v>310</v>
      </c>
      <c r="M12" s="19">
        <v>1311</v>
      </c>
      <c r="N12" s="8">
        <v>6</v>
      </c>
      <c r="O12" s="8">
        <v>2</v>
      </c>
      <c r="P12" s="8">
        <v>3</v>
      </c>
      <c r="Q12" s="8">
        <v>3</v>
      </c>
      <c r="R12" s="8">
        <v>42</v>
      </c>
      <c r="S12" s="8">
        <v>0</v>
      </c>
      <c r="T12" s="8">
        <v>1</v>
      </c>
      <c r="U12" s="19">
        <v>57</v>
      </c>
      <c r="V12" s="8">
        <v>4742</v>
      </c>
      <c r="W12" s="8">
        <v>4378</v>
      </c>
      <c r="X12" s="8">
        <v>70796</v>
      </c>
      <c r="Y12" s="8">
        <v>29</v>
      </c>
      <c r="Z12" s="8">
        <v>0</v>
      </c>
      <c r="AA12" s="8">
        <v>1087</v>
      </c>
      <c r="AB12" s="8">
        <v>13</v>
      </c>
      <c r="AC12" s="173">
        <v>30</v>
      </c>
      <c r="AD12" s="173">
        <v>0</v>
      </c>
      <c r="AE12" s="157">
        <f t="shared" si="0"/>
        <v>1368</v>
      </c>
      <c r="AF12" s="157">
        <f t="shared" si="1"/>
        <v>1289</v>
      </c>
      <c r="AG12" s="157">
        <f t="shared" si="2"/>
        <v>567532</v>
      </c>
      <c r="AH12" s="127">
        <v>884</v>
      </c>
      <c r="AI12" s="46">
        <v>77735</v>
      </c>
      <c r="AJ12" s="19">
        <v>44509</v>
      </c>
      <c r="AK12" s="88">
        <v>128</v>
      </c>
      <c r="AL12" s="88">
        <v>40</v>
      </c>
      <c r="AM12" s="87">
        <v>67</v>
      </c>
      <c r="AN12" s="87">
        <v>0</v>
      </c>
      <c r="AO12" s="91">
        <v>33</v>
      </c>
      <c r="AP12" s="91">
        <v>-1</v>
      </c>
      <c r="AQ12" s="92">
        <v>26</v>
      </c>
      <c r="AR12" s="92">
        <v>19</v>
      </c>
      <c r="AS12" s="89">
        <v>108</v>
      </c>
      <c r="AT12" s="89">
        <v>36</v>
      </c>
      <c r="AU12" s="90">
        <v>22</v>
      </c>
      <c r="AV12" s="90">
        <v>25</v>
      </c>
      <c r="AW12" s="21">
        <f t="shared" si="3"/>
        <v>223.55209058842033</v>
      </c>
      <c r="AX12" s="21">
        <f>IFERROR(INT(AW12*'udziały-w-rynku'!$C$27),0)</f>
        <v>1113</v>
      </c>
      <c r="AY12" s="39">
        <f t="shared" si="4"/>
        <v>1113</v>
      </c>
      <c r="AZ12" s="34">
        <f t="shared" si="5"/>
        <v>-176</v>
      </c>
      <c r="BA12" s="31">
        <f t="shared" si="6"/>
        <v>0.86346004654771136</v>
      </c>
      <c r="BB12" s="70" t="s">
        <v>429</v>
      </c>
      <c r="BC12" s="125" t="s">
        <v>426</v>
      </c>
      <c r="BD12" s="70">
        <f t="shared" si="7"/>
        <v>1289</v>
      </c>
      <c r="BE12" s="71">
        <f t="shared" si="8"/>
        <v>2.093456851077099E-3</v>
      </c>
      <c r="BF12" s="161">
        <f t="shared" si="9"/>
        <v>1330.8126136865628</v>
      </c>
      <c r="BG12" s="39">
        <f>INT(IFERROR(AO12*(1/($AJ12/$AI12)),0)*'udziały-w-rynku'!$C$27)</f>
        <v>287</v>
      </c>
      <c r="BH12" s="39">
        <f>INT(IFERROR(AQ12*(1/($AJ12/$AI12)),0)*'udziały-w-rynku'!$C$27)</f>
        <v>226</v>
      </c>
      <c r="BI12" s="21">
        <f t="shared" si="10"/>
        <v>117.01554741737627</v>
      </c>
      <c r="BJ12" s="21">
        <f>IFERROR(INT(BI12*'udziały-w-rynku'!$C$27),0)</f>
        <v>582</v>
      </c>
      <c r="BK12" s="170">
        <f t="shared" si="11"/>
        <v>582</v>
      </c>
      <c r="BL12" s="40">
        <f>INT(IFERROR(AS12*(1/($AJ12/$AI12)),0)*'udziały-w-rynku'!$C$27)</f>
        <v>939</v>
      </c>
      <c r="BM12" s="40">
        <f>INT(IFERROR(AU12*(1/($AJ12/$AI12)),0)*'udziały-w-rynku'!$C$27)</f>
        <v>191</v>
      </c>
    </row>
    <row r="13" spans="1:65">
      <c r="A13" s="158">
        <f>VLOOKUP(B13,konwerter_rejonów!A:B,2,FALSE)</f>
        <v>10</v>
      </c>
      <c r="B13" s="11">
        <v>31</v>
      </c>
      <c r="C13" s="85" t="str">
        <f>IFERROR(VLOOKUP(A13,konwerter_rejonów!E:F,2,FALSE),A13)</f>
        <v>A16</v>
      </c>
      <c r="D13" s="8" t="s">
        <v>385</v>
      </c>
      <c r="E13" s="8" t="str">
        <f>VLOOKUP(B13,konwerter_rejonów!A:C,3,FALSE)</f>
        <v>Dworzec Świebodzki</v>
      </c>
      <c r="F13" s="8">
        <v>38</v>
      </c>
      <c r="G13" s="8">
        <v>40</v>
      </c>
      <c r="H13" s="8">
        <v>15</v>
      </c>
      <c r="I13" s="8">
        <v>23</v>
      </c>
      <c r="J13" s="8">
        <v>216</v>
      </c>
      <c r="K13" s="8">
        <v>183</v>
      </c>
      <c r="L13" s="8">
        <v>207</v>
      </c>
      <c r="M13" s="19">
        <v>722</v>
      </c>
      <c r="N13" s="8">
        <v>0</v>
      </c>
      <c r="O13" s="8">
        <v>1</v>
      </c>
      <c r="P13" s="8">
        <v>0</v>
      </c>
      <c r="Q13" s="8">
        <v>2</v>
      </c>
      <c r="R13" s="8">
        <v>8</v>
      </c>
      <c r="S13" s="8">
        <v>0</v>
      </c>
      <c r="T13" s="8">
        <v>1</v>
      </c>
      <c r="U13" s="19">
        <v>12</v>
      </c>
      <c r="V13" s="8">
        <v>15383</v>
      </c>
      <c r="W13" s="8">
        <v>13392</v>
      </c>
      <c r="X13" s="8">
        <v>33298</v>
      </c>
      <c r="Y13" s="8">
        <v>171</v>
      </c>
      <c r="Z13" s="8">
        <v>764</v>
      </c>
      <c r="AA13" s="8">
        <v>0</v>
      </c>
      <c r="AB13" s="8">
        <v>12</v>
      </c>
      <c r="AC13" s="173">
        <v>31</v>
      </c>
      <c r="AD13" s="173">
        <v>0</v>
      </c>
      <c r="AE13" s="157">
        <f t="shared" si="0"/>
        <v>734</v>
      </c>
      <c r="AF13" s="157">
        <f t="shared" si="1"/>
        <v>696</v>
      </c>
      <c r="AG13" s="157">
        <f t="shared" si="2"/>
        <v>567532</v>
      </c>
      <c r="AH13" s="127">
        <v>5471</v>
      </c>
      <c r="AI13" s="46">
        <v>77735</v>
      </c>
      <c r="AJ13" s="19">
        <v>44509</v>
      </c>
      <c r="AK13" s="88">
        <v>38</v>
      </c>
      <c r="AL13" s="88">
        <v>7</v>
      </c>
      <c r="AM13" s="87">
        <v>63</v>
      </c>
      <c r="AN13" s="87">
        <v>0</v>
      </c>
      <c r="AO13" s="91">
        <v>22</v>
      </c>
      <c r="AP13" s="91">
        <v>49</v>
      </c>
      <c r="AQ13" s="92">
        <v>21</v>
      </c>
      <c r="AR13" s="92">
        <v>8</v>
      </c>
      <c r="AS13" s="89">
        <v>77</v>
      </c>
      <c r="AT13" s="89">
        <v>27</v>
      </c>
      <c r="AU13" s="90">
        <v>14</v>
      </c>
      <c r="AV13" s="90">
        <v>12</v>
      </c>
      <c r="AW13" s="21">
        <f t="shared" si="3"/>
        <v>66.367026893437284</v>
      </c>
      <c r="AX13" s="21">
        <f>IFERROR(INT(AW13*'udziały-w-rynku'!$C$27),0)</f>
        <v>330</v>
      </c>
      <c r="AY13" s="39">
        <f t="shared" si="4"/>
        <v>330</v>
      </c>
      <c r="AZ13" s="34">
        <f t="shared" si="5"/>
        <v>-366</v>
      </c>
      <c r="BA13" s="31">
        <f t="shared" si="6"/>
        <v>0.47413793103448276</v>
      </c>
      <c r="BB13" s="70" t="s">
        <v>429</v>
      </c>
      <c r="BC13" s="125" t="s">
        <v>426</v>
      </c>
      <c r="BD13" s="70">
        <f t="shared" si="7"/>
        <v>696</v>
      </c>
      <c r="BE13" s="71">
        <f t="shared" si="8"/>
        <v>1.1303692539562924E-3</v>
      </c>
      <c r="BF13" s="161">
        <f t="shared" si="9"/>
        <v>718.57686510926908</v>
      </c>
      <c r="BG13" s="39">
        <f>INT(IFERROR(AO13*(1/($AJ13/$AI13)),0)*'udziały-w-rynku'!$C$27)</f>
        <v>191</v>
      </c>
      <c r="BH13" s="39">
        <f>INT(IFERROR(AQ13*(1/($AJ13/$AI13)),0)*'udziały-w-rynku'!$C$27)</f>
        <v>182</v>
      </c>
      <c r="BI13" s="21">
        <f t="shared" si="10"/>
        <v>110.02954458648813</v>
      </c>
      <c r="BJ13" s="21">
        <f>IFERROR(INT(BI13*'udziały-w-rynku'!$C$27),0)</f>
        <v>548</v>
      </c>
      <c r="BK13" s="170">
        <f t="shared" si="11"/>
        <v>548</v>
      </c>
      <c r="BL13" s="40">
        <f>INT(IFERROR(AS13*(1/($AJ13/$AI13)),0)*'udziały-w-rynku'!$C$27)</f>
        <v>669</v>
      </c>
      <c r="BM13" s="40">
        <f>INT(IFERROR(AU13*(1/($AJ13/$AI13)),0)*'udziały-w-rynku'!$C$27)</f>
        <v>121</v>
      </c>
    </row>
    <row r="14" spans="1:65">
      <c r="A14" s="158">
        <f>VLOOKUP(B14,konwerter_rejonów!A:B,2,FALSE)</f>
        <v>11</v>
      </c>
      <c r="B14" s="11">
        <v>32</v>
      </c>
      <c r="C14" s="85">
        <f>IFERROR(VLOOKUP(A14,konwerter_rejonów!E:F,2,FALSE),A14)</f>
        <v>11</v>
      </c>
      <c r="D14" s="8" t="s">
        <v>385</v>
      </c>
      <c r="E14" s="8" t="str">
        <f>VLOOKUP(B14,konwerter_rejonów!A:C,3,FALSE)</f>
        <v>Szpitalna</v>
      </c>
      <c r="F14" s="8">
        <v>147</v>
      </c>
      <c r="G14" s="8">
        <v>129</v>
      </c>
      <c r="H14" s="8">
        <v>49</v>
      </c>
      <c r="I14" s="8">
        <v>58</v>
      </c>
      <c r="J14" s="8">
        <v>696</v>
      </c>
      <c r="K14" s="8">
        <v>396</v>
      </c>
      <c r="L14" s="8">
        <v>401</v>
      </c>
      <c r="M14" s="19">
        <v>1876</v>
      </c>
      <c r="N14" s="8">
        <v>7</v>
      </c>
      <c r="O14" s="8">
        <v>7</v>
      </c>
      <c r="P14" s="8">
        <v>4</v>
      </c>
      <c r="Q14" s="8">
        <v>11</v>
      </c>
      <c r="R14" s="8">
        <v>66</v>
      </c>
      <c r="S14" s="8">
        <v>11</v>
      </c>
      <c r="T14" s="8">
        <v>3</v>
      </c>
      <c r="U14" s="19">
        <v>109</v>
      </c>
      <c r="V14" s="8">
        <v>24942</v>
      </c>
      <c r="W14" s="8">
        <v>25161</v>
      </c>
      <c r="X14" s="8">
        <v>120851</v>
      </c>
      <c r="Y14" s="8">
        <v>8226</v>
      </c>
      <c r="Z14" s="8">
        <v>642</v>
      </c>
      <c r="AA14" s="8">
        <v>0</v>
      </c>
      <c r="AB14" s="8">
        <v>19</v>
      </c>
      <c r="AC14" s="173">
        <v>32</v>
      </c>
      <c r="AD14" s="173">
        <v>0</v>
      </c>
      <c r="AE14" s="157">
        <f t="shared" si="0"/>
        <v>1985</v>
      </c>
      <c r="AF14" s="157">
        <f t="shared" si="1"/>
        <v>1838</v>
      </c>
      <c r="AG14" s="157">
        <f t="shared" si="2"/>
        <v>567532</v>
      </c>
      <c r="AH14" s="127">
        <v>1453</v>
      </c>
      <c r="AI14" s="46">
        <v>77735</v>
      </c>
      <c r="AJ14" s="19">
        <v>44509</v>
      </c>
      <c r="AK14" s="88">
        <v>194</v>
      </c>
      <c r="AL14" s="88">
        <v>109</v>
      </c>
      <c r="AM14" s="87">
        <v>76</v>
      </c>
      <c r="AN14" s="87">
        <v>0</v>
      </c>
      <c r="AO14" s="91">
        <v>81</v>
      </c>
      <c r="AP14" s="91">
        <v>-1</v>
      </c>
      <c r="AQ14" s="92">
        <v>63</v>
      </c>
      <c r="AR14" s="92">
        <v>49</v>
      </c>
      <c r="AS14" s="89">
        <v>89</v>
      </c>
      <c r="AT14" s="89">
        <v>30</v>
      </c>
      <c r="AU14" s="90">
        <v>27</v>
      </c>
      <c r="AV14" s="90">
        <v>28</v>
      </c>
      <c r="AW14" s="21">
        <f t="shared" si="3"/>
        <v>338.82113729807458</v>
      </c>
      <c r="AX14" s="21">
        <f>IFERROR(INT(AW14*'udziały-w-rynku'!$C$27),0)</f>
        <v>1687</v>
      </c>
      <c r="AY14" s="39">
        <f t="shared" si="4"/>
        <v>1687</v>
      </c>
      <c r="AZ14" s="34">
        <f t="shared" si="5"/>
        <v>-151</v>
      </c>
      <c r="BA14" s="31">
        <f t="shared" si="6"/>
        <v>0.91784548422198042</v>
      </c>
      <c r="BB14" s="70" t="s">
        <v>429</v>
      </c>
      <c r="BC14" s="125" t="s">
        <v>426</v>
      </c>
      <c r="BD14" s="70">
        <f t="shared" si="7"/>
        <v>1838</v>
      </c>
      <c r="BE14" s="71">
        <f t="shared" si="8"/>
        <v>2.9850843229477951E-3</v>
      </c>
      <c r="BF14" s="161">
        <f t="shared" si="9"/>
        <v>1897.6210891822363</v>
      </c>
      <c r="BG14" s="39">
        <f>INT(IFERROR(AO14*(1/($AJ14/$AI14)),0)*'udziały-w-rynku'!$C$27)</f>
        <v>704</v>
      </c>
      <c r="BH14" s="39">
        <f>INT(IFERROR(AQ14*(1/($AJ14/$AI14)),0)*'udziały-w-rynku'!$C$27)</f>
        <v>548</v>
      </c>
      <c r="BI14" s="21">
        <f t="shared" si="10"/>
        <v>132.73405378687457</v>
      </c>
      <c r="BJ14" s="21">
        <f>IFERROR(INT(BI14*'udziały-w-rynku'!$C$27),0)</f>
        <v>661</v>
      </c>
      <c r="BK14" s="170">
        <f t="shared" si="11"/>
        <v>661</v>
      </c>
      <c r="BL14" s="40">
        <f>INT(IFERROR(AS14*(1/($AJ14/$AI14)),0)*'udziały-w-rynku'!$C$27)</f>
        <v>774</v>
      </c>
      <c r="BM14" s="40">
        <f>INT(IFERROR(AU14*(1/($AJ14/$AI14)),0)*'udziały-w-rynku'!$C$27)</f>
        <v>234</v>
      </c>
    </row>
    <row r="15" spans="1:65">
      <c r="A15" s="158">
        <f>VLOOKUP(B15,konwerter_rejonów!A:B,2,FALSE)</f>
        <v>12</v>
      </c>
      <c r="B15" s="11">
        <v>33</v>
      </c>
      <c r="C15" s="85">
        <f>IFERROR(VLOOKUP(A15,konwerter_rejonów!E:F,2,FALSE),A15)</f>
        <v>12</v>
      </c>
      <c r="D15" s="8" t="s">
        <v>385</v>
      </c>
      <c r="E15" s="8" t="str">
        <f>VLOOKUP(B15,konwerter_rejonów!A:C,3,FALSE)</f>
        <v>Żytnia</v>
      </c>
      <c r="F15" s="8">
        <v>108</v>
      </c>
      <c r="G15" s="8">
        <v>136</v>
      </c>
      <c r="H15" s="8">
        <v>53</v>
      </c>
      <c r="I15" s="8">
        <v>89</v>
      </c>
      <c r="J15" s="8">
        <v>657</v>
      </c>
      <c r="K15" s="8">
        <v>578</v>
      </c>
      <c r="L15" s="8">
        <v>786</v>
      </c>
      <c r="M15" s="19">
        <v>2407</v>
      </c>
      <c r="N15" s="8">
        <v>5</v>
      </c>
      <c r="O15" s="8">
        <v>3</v>
      </c>
      <c r="P15" s="8">
        <v>1</v>
      </c>
      <c r="Q15" s="8">
        <v>2</v>
      </c>
      <c r="R15" s="8">
        <v>43</v>
      </c>
      <c r="S15" s="8">
        <v>2</v>
      </c>
      <c r="T15" s="8">
        <v>2</v>
      </c>
      <c r="U15" s="19">
        <v>58</v>
      </c>
      <c r="V15" s="8">
        <v>1</v>
      </c>
      <c r="W15" s="8">
        <v>5129</v>
      </c>
      <c r="X15" s="8">
        <v>100941</v>
      </c>
      <c r="Y15" s="8">
        <v>39</v>
      </c>
      <c r="Z15" s="8">
        <v>0</v>
      </c>
      <c r="AA15" s="8">
        <v>0</v>
      </c>
      <c r="AB15" s="8">
        <v>1</v>
      </c>
      <c r="AC15" s="173">
        <v>33</v>
      </c>
      <c r="AD15" s="173">
        <v>0</v>
      </c>
      <c r="AE15" s="157">
        <f t="shared" si="0"/>
        <v>2465</v>
      </c>
      <c r="AF15" s="157">
        <f t="shared" si="1"/>
        <v>2357</v>
      </c>
      <c r="AG15" s="157">
        <f t="shared" si="2"/>
        <v>567532</v>
      </c>
      <c r="AH15" s="127">
        <v>487</v>
      </c>
      <c r="AI15" s="46">
        <v>77735</v>
      </c>
      <c r="AJ15" s="19">
        <v>44509</v>
      </c>
      <c r="AK15" s="88">
        <v>16</v>
      </c>
      <c r="AL15" s="88">
        <v>8</v>
      </c>
      <c r="AM15" s="87">
        <v>10</v>
      </c>
      <c r="AN15" s="87">
        <v>0</v>
      </c>
      <c r="AO15" s="91">
        <v>10</v>
      </c>
      <c r="AP15" s="91">
        <v>-1</v>
      </c>
      <c r="AQ15" s="92">
        <v>5</v>
      </c>
      <c r="AR15" s="92">
        <v>-1</v>
      </c>
      <c r="AS15" s="89">
        <v>2</v>
      </c>
      <c r="AT15" s="89">
        <v>-1</v>
      </c>
      <c r="AU15" s="90">
        <v>7</v>
      </c>
      <c r="AV15" s="90">
        <v>-1</v>
      </c>
      <c r="AW15" s="21">
        <f t="shared" si="3"/>
        <v>27.944011323552541</v>
      </c>
      <c r="AX15" s="21">
        <f>IFERROR(INT(AW15*'udziały-w-rynku'!$C$27),0)</f>
        <v>139</v>
      </c>
      <c r="AY15" s="39">
        <f t="shared" si="4"/>
        <v>139</v>
      </c>
      <c r="AZ15" s="34">
        <f t="shared" si="5"/>
        <v>-2218</v>
      </c>
      <c r="BA15" s="31">
        <f t="shared" si="6"/>
        <v>5.8973271107339839E-2</v>
      </c>
      <c r="BB15" s="70" t="s">
        <v>429</v>
      </c>
      <c r="BC15" s="125" t="s">
        <v>426</v>
      </c>
      <c r="BD15" s="70">
        <f t="shared" si="7"/>
        <v>2357</v>
      </c>
      <c r="BE15" s="71">
        <f t="shared" si="8"/>
        <v>3.8279889821479615E-3</v>
      </c>
      <c r="BF15" s="161">
        <f t="shared" si="9"/>
        <v>2433.4564239404413</v>
      </c>
      <c r="BG15" s="39">
        <f>INT(IFERROR(AO15*(1/($AJ15/$AI15)),0)*'udziały-w-rynku'!$C$27)</f>
        <v>87</v>
      </c>
      <c r="BH15" s="39">
        <f>INT(IFERROR(AQ15*(1/($AJ15/$AI15)),0)*'udziały-w-rynku'!$C$27)</f>
        <v>43</v>
      </c>
      <c r="BI15" s="21">
        <f t="shared" si="10"/>
        <v>17.465007077220339</v>
      </c>
      <c r="BJ15" s="21">
        <f>IFERROR(INT(BI15*'udziały-w-rynku'!$C$27),0)</f>
        <v>87</v>
      </c>
      <c r="BK15" s="170">
        <f t="shared" si="11"/>
        <v>87</v>
      </c>
      <c r="BL15" s="40">
        <f>INT(IFERROR(AS15*(1/($AJ15/$AI15)),0)*'udziały-w-rynku'!$C$27)</f>
        <v>17</v>
      </c>
      <c r="BM15" s="40">
        <f>INT(IFERROR(AU15*(1/($AJ15/$AI15)),0)*'udziały-w-rynku'!$C$27)</f>
        <v>60</v>
      </c>
    </row>
    <row r="16" spans="1:65">
      <c r="A16" s="158">
        <f>VLOOKUP(B16,konwerter_rejonów!A:B,2,FALSE)</f>
        <v>13</v>
      </c>
      <c r="B16" s="11">
        <v>34</v>
      </c>
      <c r="C16" s="85" t="str">
        <f>IFERROR(VLOOKUP(A16,konwerter_rejonów!E:F,2,FALSE),A16)</f>
        <v>A13</v>
      </c>
      <c r="D16" s="8" t="s">
        <v>385</v>
      </c>
      <c r="E16" s="8" t="str">
        <f>VLOOKUP(B16,konwerter_rejonów!A:C,3,FALSE)</f>
        <v>Świdnicka/Arkady</v>
      </c>
      <c r="F16" s="8">
        <v>77</v>
      </c>
      <c r="G16" s="8">
        <v>121</v>
      </c>
      <c r="H16" s="8">
        <v>34</v>
      </c>
      <c r="I16" s="8">
        <v>82</v>
      </c>
      <c r="J16" s="8">
        <v>492</v>
      </c>
      <c r="K16" s="8">
        <v>455</v>
      </c>
      <c r="L16" s="8">
        <v>481</v>
      </c>
      <c r="M16" s="19">
        <v>1742</v>
      </c>
      <c r="N16" s="8">
        <v>2</v>
      </c>
      <c r="O16" s="8">
        <v>4</v>
      </c>
      <c r="P16" s="8">
        <v>2</v>
      </c>
      <c r="Q16" s="8">
        <v>8</v>
      </c>
      <c r="R16" s="8">
        <v>30</v>
      </c>
      <c r="S16" s="8">
        <v>3</v>
      </c>
      <c r="T16" s="8">
        <v>5</v>
      </c>
      <c r="U16" s="19">
        <v>54</v>
      </c>
      <c r="V16" s="8">
        <v>73562</v>
      </c>
      <c r="W16" s="8">
        <v>16409</v>
      </c>
      <c r="X16" s="8">
        <v>97879</v>
      </c>
      <c r="Y16" s="8">
        <v>386</v>
      </c>
      <c r="Z16" s="8">
        <v>0</v>
      </c>
      <c r="AA16" s="8">
        <v>251</v>
      </c>
      <c r="AB16" s="8">
        <v>21</v>
      </c>
      <c r="AC16" s="173">
        <v>34</v>
      </c>
      <c r="AD16" s="173">
        <v>0</v>
      </c>
      <c r="AE16" s="157">
        <f t="shared" si="0"/>
        <v>1796</v>
      </c>
      <c r="AF16" s="157">
        <f t="shared" si="1"/>
        <v>1719</v>
      </c>
      <c r="AG16" s="157">
        <f t="shared" si="2"/>
        <v>567532</v>
      </c>
      <c r="AH16" s="127">
        <v>10561</v>
      </c>
      <c r="AI16" s="46">
        <v>77735</v>
      </c>
      <c r="AJ16" s="19">
        <v>44509</v>
      </c>
      <c r="AK16" s="88">
        <v>136</v>
      </c>
      <c r="AL16" s="88">
        <v>20</v>
      </c>
      <c r="AM16" s="87">
        <v>194</v>
      </c>
      <c r="AN16" s="87">
        <v>0</v>
      </c>
      <c r="AO16" s="91">
        <v>42</v>
      </c>
      <c r="AP16" s="91">
        <v>13</v>
      </c>
      <c r="AQ16" s="92">
        <v>20</v>
      </c>
      <c r="AR16" s="92">
        <v>9</v>
      </c>
      <c r="AS16" s="89">
        <v>250</v>
      </c>
      <c r="AT16" s="89">
        <v>81</v>
      </c>
      <c r="AU16" s="90">
        <v>49</v>
      </c>
      <c r="AV16" s="90">
        <v>14</v>
      </c>
      <c r="AW16" s="21">
        <f t="shared" si="3"/>
        <v>237.52409625019661</v>
      </c>
      <c r="AX16" s="21">
        <f>IFERROR(INT(AW16*'udziały-w-rynku'!$C$27),0)</f>
        <v>1183</v>
      </c>
      <c r="AY16" s="39">
        <f t="shared" si="4"/>
        <v>1183</v>
      </c>
      <c r="AZ16" s="34">
        <f t="shared" si="5"/>
        <v>-536</v>
      </c>
      <c r="BA16" s="31">
        <f t="shared" si="6"/>
        <v>0.68819080860965676</v>
      </c>
      <c r="BB16" s="70" t="s">
        <v>429</v>
      </c>
      <c r="BC16" s="125" t="s">
        <v>426</v>
      </c>
      <c r="BD16" s="70">
        <f t="shared" si="7"/>
        <v>1719</v>
      </c>
      <c r="BE16" s="71">
        <f t="shared" si="8"/>
        <v>2.7918171660213601E-3</v>
      </c>
      <c r="BF16" s="161">
        <f t="shared" si="9"/>
        <v>1774.7609642569446</v>
      </c>
      <c r="BG16" s="39">
        <f>INT(IFERROR(AO16*(1/($AJ16/$AI16)),0)*'udziały-w-rynku'!$C$27)</f>
        <v>365</v>
      </c>
      <c r="BH16" s="39">
        <f>INT(IFERROR(AQ16*(1/($AJ16/$AI16)),0)*'udziały-w-rynku'!$C$27)</f>
        <v>174</v>
      </c>
      <c r="BI16" s="21">
        <f t="shared" si="10"/>
        <v>338.82113729807458</v>
      </c>
      <c r="BJ16" s="21">
        <f>IFERROR(INT(BI16*'udziały-w-rynku'!$C$27),0)</f>
        <v>1687</v>
      </c>
      <c r="BK16" s="170">
        <f t="shared" si="11"/>
        <v>1687</v>
      </c>
      <c r="BL16" s="40">
        <f>INT(IFERROR(AS16*(1/($AJ16/$AI16)),0)*'udziały-w-rynku'!$C$27)</f>
        <v>2175</v>
      </c>
      <c r="BM16" s="40">
        <f>INT(IFERROR(AU16*(1/($AJ16/$AI16)),0)*'udziały-w-rynku'!$C$27)</f>
        <v>426</v>
      </c>
    </row>
    <row r="17" spans="1:65">
      <c r="A17" s="158">
        <f>VLOOKUP(B17,konwerter_rejonów!A:B,2,FALSE)</f>
        <v>14</v>
      </c>
      <c r="B17" s="11">
        <v>35</v>
      </c>
      <c r="C17" s="85">
        <f>IFERROR(VLOOKUP(A17,konwerter_rejonów!E:F,2,FALSE),A17)</f>
        <v>14</v>
      </c>
      <c r="D17" s="8" t="s">
        <v>385</v>
      </c>
      <c r="E17" s="8" t="str">
        <f>VLOOKUP(B17,konwerter_rejonów!A:C,3,FALSE)</f>
        <v>Renoma/NOT</v>
      </c>
      <c r="F17" s="8">
        <v>107</v>
      </c>
      <c r="G17" s="8">
        <v>151</v>
      </c>
      <c r="H17" s="8">
        <v>66</v>
      </c>
      <c r="I17" s="8">
        <v>93</v>
      </c>
      <c r="J17" s="8">
        <v>636</v>
      </c>
      <c r="K17" s="8">
        <v>611</v>
      </c>
      <c r="L17" s="8">
        <v>643</v>
      </c>
      <c r="M17" s="19">
        <v>2307</v>
      </c>
      <c r="N17" s="8">
        <v>4</v>
      </c>
      <c r="O17" s="8">
        <v>6</v>
      </c>
      <c r="P17" s="8">
        <v>0</v>
      </c>
      <c r="Q17" s="8">
        <v>5</v>
      </c>
      <c r="R17" s="8">
        <v>62</v>
      </c>
      <c r="S17" s="8">
        <v>15</v>
      </c>
      <c r="T17" s="8">
        <v>1</v>
      </c>
      <c r="U17" s="19">
        <v>93</v>
      </c>
      <c r="V17" s="8">
        <v>40769</v>
      </c>
      <c r="W17" s="8">
        <v>126903</v>
      </c>
      <c r="X17" s="8">
        <v>131908</v>
      </c>
      <c r="Y17" s="8">
        <v>154</v>
      </c>
      <c r="Z17" s="8">
        <v>912</v>
      </c>
      <c r="AA17" s="8">
        <v>0</v>
      </c>
      <c r="AB17" s="8">
        <v>17</v>
      </c>
      <c r="AC17" s="173">
        <v>35</v>
      </c>
      <c r="AD17" s="173">
        <v>0</v>
      </c>
      <c r="AE17" s="157">
        <f t="shared" si="0"/>
        <v>2400</v>
      </c>
      <c r="AF17" s="157">
        <f t="shared" si="1"/>
        <v>2293</v>
      </c>
      <c r="AG17" s="157">
        <f t="shared" si="2"/>
        <v>567532</v>
      </c>
      <c r="AH17" s="127">
        <v>1600</v>
      </c>
      <c r="AI17" s="46">
        <v>77735</v>
      </c>
      <c r="AJ17" s="19">
        <v>44509</v>
      </c>
      <c r="AK17" s="88">
        <v>119</v>
      </c>
      <c r="AL17" s="88">
        <v>26</v>
      </c>
      <c r="AM17" s="87">
        <v>72</v>
      </c>
      <c r="AN17" s="87">
        <v>0</v>
      </c>
      <c r="AO17" s="91">
        <v>42</v>
      </c>
      <c r="AP17" s="91">
        <v>7</v>
      </c>
      <c r="AQ17" s="92">
        <v>36</v>
      </c>
      <c r="AR17" s="92">
        <v>23</v>
      </c>
      <c r="AS17" s="89">
        <v>151</v>
      </c>
      <c r="AT17" s="89">
        <v>66</v>
      </c>
      <c r="AU17" s="90">
        <v>33</v>
      </c>
      <c r="AV17" s="90">
        <v>28</v>
      </c>
      <c r="AW17" s="21">
        <f t="shared" si="3"/>
        <v>207.83358421892203</v>
      </c>
      <c r="AX17" s="21">
        <f>IFERROR(INT(AW17*'udziały-w-rynku'!$C$27),0)</f>
        <v>1035</v>
      </c>
      <c r="AY17" s="39">
        <f t="shared" si="4"/>
        <v>1035</v>
      </c>
      <c r="AZ17" s="34">
        <f t="shared" si="5"/>
        <v>-1258</v>
      </c>
      <c r="BA17" s="31">
        <f t="shared" si="6"/>
        <v>0.45137374618403836</v>
      </c>
      <c r="BB17" s="70" t="s">
        <v>429</v>
      </c>
      <c r="BC17" s="125" t="s">
        <v>426</v>
      </c>
      <c r="BD17" s="70">
        <f t="shared" si="7"/>
        <v>2293</v>
      </c>
      <c r="BE17" s="71">
        <f t="shared" si="8"/>
        <v>3.7240469817841643E-3</v>
      </c>
      <c r="BF17" s="161">
        <f t="shared" si="9"/>
        <v>2367.3803903671751</v>
      </c>
      <c r="BG17" s="39">
        <f>INT(IFERROR(AO17*(1/($AJ17/$AI17)),0)*'udziały-w-rynku'!$C$27)</f>
        <v>365</v>
      </c>
      <c r="BH17" s="39">
        <f>INT(IFERROR(AQ17*(1/($AJ17/$AI17)),0)*'udziały-w-rynku'!$C$27)</f>
        <v>313</v>
      </c>
      <c r="BI17" s="21">
        <f t="shared" si="10"/>
        <v>125.74805095598643</v>
      </c>
      <c r="BJ17" s="21">
        <f>IFERROR(INT(BI17*'udziały-w-rynku'!$C$27),0)</f>
        <v>626</v>
      </c>
      <c r="BK17" s="170">
        <f t="shared" si="11"/>
        <v>626</v>
      </c>
      <c r="BL17" s="40">
        <f>INT(IFERROR(AS17*(1/($AJ17/$AI17)),0)*'udziały-w-rynku'!$C$27)</f>
        <v>1313</v>
      </c>
      <c r="BM17" s="40">
        <f>INT(IFERROR(AU17*(1/($AJ17/$AI17)),0)*'udziały-w-rynku'!$C$27)</f>
        <v>287</v>
      </c>
    </row>
    <row r="18" spans="1:65">
      <c r="A18" s="158">
        <f>VLOOKUP(B18,konwerter_rejonów!A:B,2,FALSE)</f>
        <v>15</v>
      </c>
      <c r="B18" s="11">
        <v>36</v>
      </c>
      <c r="C18" s="85">
        <f>IFERROR(VLOOKUP(A18,konwerter_rejonów!E:F,2,FALSE),A18)</f>
        <v>15</v>
      </c>
      <c r="D18" s="8" t="s">
        <v>385</v>
      </c>
      <c r="E18" s="8" t="str">
        <f>VLOOKUP(B18,konwerter_rejonów!A:C,3,FALSE)</f>
        <v>Kołłątaja</v>
      </c>
      <c r="F18" s="8">
        <v>126</v>
      </c>
      <c r="G18" s="8">
        <v>230</v>
      </c>
      <c r="H18" s="8">
        <v>99</v>
      </c>
      <c r="I18" s="8">
        <v>140</v>
      </c>
      <c r="J18" s="8">
        <v>837</v>
      </c>
      <c r="K18" s="8">
        <v>827</v>
      </c>
      <c r="L18" s="8">
        <v>731</v>
      </c>
      <c r="M18" s="19">
        <v>2990</v>
      </c>
      <c r="N18" s="8">
        <v>5</v>
      </c>
      <c r="O18" s="8">
        <v>1</v>
      </c>
      <c r="P18" s="8">
        <v>4</v>
      </c>
      <c r="Q18" s="8">
        <v>6</v>
      </c>
      <c r="R18" s="8">
        <v>49</v>
      </c>
      <c r="S18" s="8">
        <v>6</v>
      </c>
      <c r="T18" s="8">
        <v>3</v>
      </c>
      <c r="U18" s="19">
        <v>74</v>
      </c>
      <c r="V18" s="8">
        <v>56184</v>
      </c>
      <c r="W18" s="8">
        <v>7440</v>
      </c>
      <c r="X18" s="8">
        <v>162199</v>
      </c>
      <c r="Y18" s="8">
        <v>150</v>
      </c>
      <c r="Z18" s="8">
        <v>0</v>
      </c>
      <c r="AA18" s="8">
        <v>0</v>
      </c>
      <c r="AB18" s="8">
        <v>14</v>
      </c>
      <c r="AC18" s="173">
        <v>36</v>
      </c>
      <c r="AD18" s="173">
        <v>0</v>
      </c>
      <c r="AE18" s="157">
        <f t="shared" si="0"/>
        <v>3064</v>
      </c>
      <c r="AF18" s="157">
        <f t="shared" si="1"/>
        <v>2938</v>
      </c>
      <c r="AG18" s="157">
        <f t="shared" si="2"/>
        <v>567532</v>
      </c>
      <c r="AH18" s="127">
        <v>2789</v>
      </c>
      <c r="AI18" s="46">
        <v>77735</v>
      </c>
      <c r="AJ18" s="19">
        <v>44509</v>
      </c>
      <c r="AK18" s="88">
        <v>282</v>
      </c>
      <c r="AL18" s="88">
        <v>60</v>
      </c>
      <c r="AM18" s="87">
        <v>139</v>
      </c>
      <c r="AN18" s="87">
        <v>0</v>
      </c>
      <c r="AO18" s="91">
        <v>85</v>
      </c>
      <c r="AP18" s="91">
        <v>127</v>
      </c>
      <c r="AQ18" s="92">
        <v>35</v>
      </c>
      <c r="AR18" s="92">
        <v>11</v>
      </c>
      <c r="AS18" s="89">
        <v>185</v>
      </c>
      <c r="AT18" s="89">
        <v>66</v>
      </c>
      <c r="AU18" s="90">
        <v>19</v>
      </c>
      <c r="AV18" s="90">
        <v>7</v>
      </c>
      <c r="AW18" s="21">
        <f t="shared" si="3"/>
        <v>492.51319957761353</v>
      </c>
      <c r="AX18" s="21">
        <f>IFERROR(INT(AW18*'udziały-w-rynku'!$C$27),0)</f>
        <v>2453</v>
      </c>
      <c r="AY18" s="39">
        <f t="shared" si="4"/>
        <v>2453</v>
      </c>
      <c r="AZ18" s="34">
        <f t="shared" si="5"/>
        <v>-485</v>
      </c>
      <c r="BA18" s="31">
        <f t="shared" si="6"/>
        <v>0.8349217154526889</v>
      </c>
      <c r="BB18" s="70" t="s">
        <v>429</v>
      </c>
      <c r="BC18" s="125" t="s">
        <v>426</v>
      </c>
      <c r="BD18" s="70">
        <f t="shared" si="7"/>
        <v>2938</v>
      </c>
      <c r="BE18" s="71">
        <f t="shared" si="8"/>
        <v>4.7715874542005564E-3</v>
      </c>
      <c r="BF18" s="161">
        <f t="shared" si="9"/>
        <v>3033.3029162227481</v>
      </c>
      <c r="BG18" s="39">
        <f>INT(IFERROR(AO18*(1/($AJ18/$AI18)),0)*'udziały-w-rynku'!$C$27)</f>
        <v>739</v>
      </c>
      <c r="BH18" s="39">
        <f>INT(IFERROR(AQ18*(1/($AJ18/$AI18)),0)*'udziały-w-rynku'!$C$27)</f>
        <v>304</v>
      </c>
      <c r="BI18" s="21">
        <f t="shared" si="10"/>
        <v>242.7635983733627</v>
      </c>
      <c r="BJ18" s="21">
        <f>IFERROR(INT(BI18*'udziały-w-rynku'!$C$27),0)</f>
        <v>1209</v>
      </c>
      <c r="BK18" s="170">
        <f t="shared" si="11"/>
        <v>1209</v>
      </c>
      <c r="BL18" s="40">
        <f>INT(IFERROR(AS18*(1/($AJ18/$AI18)),0)*'udziały-w-rynku'!$C$27)</f>
        <v>1609</v>
      </c>
      <c r="BM18" s="40">
        <f>INT(IFERROR(AU18*(1/($AJ18/$AI18)),0)*'udziały-w-rynku'!$C$27)</f>
        <v>165</v>
      </c>
    </row>
    <row r="19" spans="1:65">
      <c r="A19" s="158">
        <f>VLOOKUP(B19,konwerter_rejonów!A:B,2,FALSE)</f>
        <v>16</v>
      </c>
      <c r="B19" s="11">
        <v>37</v>
      </c>
      <c r="C19" s="85">
        <f>IFERROR(VLOOKUP(A19,konwerter_rejonów!E:F,2,FALSE),A19)</f>
        <v>16</v>
      </c>
      <c r="D19" s="8" t="s">
        <v>385</v>
      </c>
      <c r="E19" s="8" t="str">
        <f>VLOOKUP(B19,konwerter_rejonów!A:C,3,FALSE)</f>
        <v>Pl. Wróblewskiego</v>
      </c>
      <c r="F19" s="8">
        <v>147</v>
      </c>
      <c r="G19" s="8">
        <v>260</v>
      </c>
      <c r="H19" s="8">
        <v>100</v>
      </c>
      <c r="I19" s="8">
        <v>166</v>
      </c>
      <c r="J19" s="8">
        <v>993</v>
      </c>
      <c r="K19" s="8">
        <v>816</v>
      </c>
      <c r="L19" s="8">
        <v>753</v>
      </c>
      <c r="M19" s="19">
        <v>3235</v>
      </c>
      <c r="N19" s="8">
        <v>2</v>
      </c>
      <c r="O19" s="8">
        <v>0</v>
      </c>
      <c r="P19" s="8">
        <v>2</v>
      </c>
      <c r="Q19" s="8">
        <v>5</v>
      </c>
      <c r="R19" s="8">
        <v>33</v>
      </c>
      <c r="S19" s="8">
        <v>7</v>
      </c>
      <c r="T19" s="8">
        <v>1</v>
      </c>
      <c r="U19" s="19">
        <v>50</v>
      </c>
      <c r="V19" s="8">
        <v>10088</v>
      </c>
      <c r="W19" s="8">
        <v>2920</v>
      </c>
      <c r="X19" s="8">
        <v>159041</v>
      </c>
      <c r="Y19" s="8">
        <v>320</v>
      </c>
      <c r="Z19" s="8">
        <v>2943</v>
      </c>
      <c r="AA19" s="8">
        <v>398</v>
      </c>
      <c r="AB19" s="8">
        <v>23</v>
      </c>
      <c r="AC19" s="173">
        <v>37</v>
      </c>
      <c r="AD19" s="173">
        <v>0</v>
      </c>
      <c r="AE19" s="157">
        <f t="shared" si="0"/>
        <v>3285</v>
      </c>
      <c r="AF19" s="157">
        <f t="shared" si="1"/>
        <v>3138</v>
      </c>
      <c r="AG19" s="157">
        <f t="shared" si="2"/>
        <v>567532</v>
      </c>
      <c r="AH19" s="127">
        <v>2199</v>
      </c>
      <c r="AI19" s="46">
        <v>77735</v>
      </c>
      <c r="AJ19" s="19">
        <v>44509</v>
      </c>
      <c r="AK19" s="88">
        <v>439</v>
      </c>
      <c r="AL19" s="88">
        <v>301</v>
      </c>
      <c r="AM19" s="87">
        <v>311</v>
      </c>
      <c r="AN19" s="87">
        <v>0</v>
      </c>
      <c r="AO19" s="91">
        <v>172</v>
      </c>
      <c r="AP19" s="91">
        <v>9</v>
      </c>
      <c r="AQ19" s="92">
        <v>226</v>
      </c>
      <c r="AR19" s="92">
        <v>184</v>
      </c>
      <c r="AS19" s="89">
        <v>433</v>
      </c>
      <c r="AT19" s="89">
        <v>307</v>
      </c>
      <c r="AU19" s="90">
        <v>204</v>
      </c>
      <c r="AV19" s="90">
        <v>162</v>
      </c>
      <c r="AW19" s="21">
        <f t="shared" si="3"/>
        <v>766.71381068997289</v>
      </c>
      <c r="AX19" s="21">
        <f>IFERROR(INT(AW19*'udziały-w-rynku'!$C$27),0)</f>
        <v>3819</v>
      </c>
      <c r="AY19" s="39">
        <f t="shared" si="4"/>
        <v>3819</v>
      </c>
      <c r="AZ19" s="34">
        <f t="shared" si="5"/>
        <v>681</v>
      </c>
      <c r="BA19" s="31">
        <f t="shared" si="6"/>
        <v>1.217017208413002</v>
      </c>
      <c r="BB19" s="70" t="s">
        <v>429</v>
      </c>
      <c r="BC19" s="125" t="s">
        <v>425</v>
      </c>
      <c r="BD19" s="70">
        <f t="shared" si="7"/>
        <v>3819</v>
      </c>
      <c r="BE19" s="71">
        <f t="shared" si="8"/>
        <v>6.2024140529584491E-3</v>
      </c>
      <c r="BF19" s="161">
        <f t="shared" si="9"/>
        <v>3942.8808158797392</v>
      </c>
      <c r="BG19" s="39">
        <f>INT(IFERROR(AO19*(1/($AJ19/$AI19)),0)*'udziały-w-rynku'!$C$27)</f>
        <v>1496</v>
      </c>
      <c r="BH19" s="39">
        <f>INT(IFERROR(AQ19*(1/($AJ19/$AI19)),0)*'udziały-w-rynku'!$C$27)</f>
        <v>1966</v>
      </c>
      <c r="BI19" s="21">
        <f t="shared" si="10"/>
        <v>543.16172010155253</v>
      </c>
      <c r="BJ19" s="21">
        <f>IFERROR(INT(BI19*'udziały-w-rynku'!$C$27),0)</f>
        <v>2705</v>
      </c>
      <c r="BK19" s="170">
        <f t="shared" si="11"/>
        <v>2705</v>
      </c>
      <c r="BL19" s="40">
        <f>INT(IFERROR(AS19*(1/($AJ19/$AI19)),0)*'udziały-w-rynku'!$C$27)</f>
        <v>3767</v>
      </c>
      <c r="BM19" s="40">
        <f>INT(IFERROR(AU19*(1/($AJ19/$AI19)),0)*'udziały-w-rynku'!$C$27)</f>
        <v>1774</v>
      </c>
    </row>
    <row r="20" spans="1:65">
      <c r="A20" s="158">
        <f>VLOOKUP(B20,konwerter_rejonów!A:B,2,FALSE)</f>
        <v>17</v>
      </c>
      <c r="B20" s="11">
        <v>38</v>
      </c>
      <c r="C20" s="85" t="str">
        <f>IFERROR(VLOOKUP(A20,konwerter_rejonów!E:F,2,FALSE),A20)</f>
        <v>A48</v>
      </c>
      <c r="D20" s="8" t="s">
        <v>385</v>
      </c>
      <c r="E20" s="8" t="str">
        <f>VLOOKUP(B20,konwerter_rejonów!A:C,3,FALSE)</f>
        <v>Park Słowackiego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2</v>
      </c>
      <c r="M20" s="19">
        <v>2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19">
        <v>0</v>
      </c>
      <c r="V20" s="8">
        <v>28727</v>
      </c>
      <c r="W20" s="8">
        <v>5935</v>
      </c>
      <c r="X20" s="8">
        <v>483</v>
      </c>
      <c r="Y20" s="8">
        <v>279</v>
      </c>
      <c r="Z20" s="8">
        <v>0</v>
      </c>
      <c r="AA20" s="8">
        <v>362</v>
      </c>
      <c r="AB20" s="8">
        <v>25</v>
      </c>
      <c r="AC20" s="173">
        <v>38</v>
      </c>
      <c r="AD20" s="173">
        <v>0</v>
      </c>
      <c r="AE20" s="157">
        <f t="shared" si="0"/>
        <v>2</v>
      </c>
      <c r="AF20" s="157">
        <f t="shared" si="1"/>
        <v>2</v>
      </c>
      <c r="AG20" s="157">
        <f t="shared" si="2"/>
        <v>567532</v>
      </c>
      <c r="AH20" s="127">
        <v>312</v>
      </c>
      <c r="AI20" s="46">
        <v>77735</v>
      </c>
      <c r="AJ20" s="19">
        <v>44509</v>
      </c>
      <c r="AK20" s="88">
        <v>36</v>
      </c>
      <c r="AL20" s="88">
        <v>15</v>
      </c>
      <c r="AM20" s="87">
        <v>83</v>
      </c>
      <c r="AN20" s="87">
        <v>0</v>
      </c>
      <c r="AO20" s="91">
        <v>18</v>
      </c>
      <c r="AP20" s="91">
        <v>52</v>
      </c>
      <c r="AQ20" s="92">
        <v>19</v>
      </c>
      <c r="AR20" s="92">
        <v>12</v>
      </c>
      <c r="AS20" s="89">
        <v>88</v>
      </c>
      <c r="AT20" s="89">
        <v>48</v>
      </c>
      <c r="AU20" s="90">
        <v>20</v>
      </c>
      <c r="AV20" s="90">
        <v>11</v>
      </c>
      <c r="AW20" s="21">
        <f t="shared" si="3"/>
        <v>62.874025477993214</v>
      </c>
      <c r="AX20" s="21">
        <f>IFERROR(INT(AW20*'udziały-w-rynku'!$C$27),0)</f>
        <v>313</v>
      </c>
      <c r="AY20" s="39">
        <f t="shared" si="4"/>
        <v>313</v>
      </c>
      <c r="AZ20" s="34">
        <f t="shared" si="5"/>
        <v>311</v>
      </c>
      <c r="BA20" s="31">
        <f t="shared" si="6"/>
        <v>156.5</v>
      </c>
      <c r="BB20" s="70" t="s">
        <v>429</v>
      </c>
      <c r="BC20" s="125" t="s">
        <v>425</v>
      </c>
      <c r="BD20" s="70">
        <f t="shared" si="7"/>
        <v>313</v>
      </c>
      <c r="BE20" s="71">
        <f t="shared" si="8"/>
        <v>5.0834134552919471E-4</v>
      </c>
      <c r="BF20" s="161">
        <f t="shared" si="9"/>
        <v>323.15310169425459</v>
      </c>
      <c r="BG20" s="39">
        <f>INT(IFERROR(AO20*(1/($AJ20/$AI20)),0)*'udziały-w-rynku'!$C$27)</f>
        <v>156</v>
      </c>
      <c r="BH20" s="39">
        <f>INT(IFERROR(AQ20*(1/($AJ20/$AI20)),0)*'udziały-w-rynku'!$C$27)</f>
        <v>165</v>
      </c>
      <c r="BI20" s="21">
        <f t="shared" si="10"/>
        <v>144.9595587409288</v>
      </c>
      <c r="BJ20" s="21">
        <f>IFERROR(INT(BI20*'udziały-w-rynku'!$C$27),0)</f>
        <v>722</v>
      </c>
      <c r="BK20" s="170">
        <f t="shared" si="11"/>
        <v>722</v>
      </c>
      <c r="BL20" s="40">
        <f>INT(IFERROR(AS20*(1/($AJ20/$AI20)),0)*'udziały-w-rynku'!$C$27)</f>
        <v>765</v>
      </c>
      <c r="BM20" s="40">
        <f>INT(IFERROR(AU20*(1/($AJ20/$AI20)),0)*'udziały-w-rynku'!$C$27)</f>
        <v>174</v>
      </c>
    </row>
    <row r="21" spans="1:65">
      <c r="A21" s="158">
        <f>VLOOKUP(B21,konwerter_rejonów!A:B,2,FALSE)</f>
        <v>18</v>
      </c>
      <c r="B21" s="11">
        <v>39</v>
      </c>
      <c r="C21" s="85" t="str">
        <f>IFERROR(VLOOKUP(A21,konwerter_rejonów!E:F,2,FALSE),A21)</f>
        <v>A48</v>
      </c>
      <c r="D21" s="8" t="s">
        <v>385</v>
      </c>
      <c r="E21" s="8" t="str">
        <f>VLOOKUP(B21,konwerter_rejonów!A:C,3,FALSE)</f>
        <v>Mazowiecka</v>
      </c>
      <c r="F21" s="8">
        <v>7</v>
      </c>
      <c r="G21" s="8">
        <v>12</v>
      </c>
      <c r="H21" s="8">
        <v>5</v>
      </c>
      <c r="I21" s="8">
        <v>11</v>
      </c>
      <c r="J21" s="8">
        <v>32</v>
      </c>
      <c r="K21" s="8">
        <v>49</v>
      </c>
      <c r="L21" s="8">
        <v>23</v>
      </c>
      <c r="M21" s="19">
        <v>139</v>
      </c>
      <c r="N21" s="8">
        <v>0</v>
      </c>
      <c r="O21" s="8">
        <v>0</v>
      </c>
      <c r="P21" s="8">
        <v>1</v>
      </c>
      <c r="Q21" s="8">
        <v>0</v>
      </c>
      <c r="R21" s="8">
        <v>2</v>
      </c>
      <c r="S21" s="8">
        <v>5</v>
      </c>
      <c r="T21" s="8">
        <v>14</v>
      </c>
      <c r="U21" s="19">
        <v>22</v>
      </c>
      <c r="V21" s="8">
        <v>41807</v>
      </c>
      <c r="W21" s="8">
        <v>1495</v>
      </c>
      <c r="X21" s="8">
        <v>9755</v>
      </c>
      <c r="Y21" s="8">
        <v>241</v>
      </c>
      <c r="Z21" s="8">
        <v>0</v>
      </c>
      <c r="AA21" s="8">
        <v>0</v>
      </c>
      <c r="AB21" s="8">
        <v>25</v>
      </c>
      <c r="AC21" s="173">
        <v>39</v>
      </c>
      <c r="AD21" s="173">
        <v>0</v>
      </c>
      <c r="AE21" s="157">
        <f t="shared" si="0"/>
        <v>161</v>
      </c>
      <c r="AF21" s="157">
        <f t="shared" si="1"/>
        <v>154</v>
      </c>
      <c r="AG21" s="157">
        <f t="shared" si="2"/>
        <v>567532</v>
      </c>
      <c r="AH21" s="127">
        <v>2370</v>
      </c>
      <c r="AI21" s="46">
        <v>77735</v>
      </c>
      <c r="AJ21" s="19">
        <v>44509</v>
      </c>
      <c r="AK21" s="88">
        <v>143</v>
      </c>
      <c r="AL21" s="88">
        <v>79</v>
      </c>
      <c r="AM21" s="87">
        <v>304</v>
      </c>
      <c r="AN21" s="87">
        <v>0</v>
      </c>
      <c r="AO21" s="91">
        <v>74</v>
      </c>
      <c r="AP21" s="91">
        <v>100</v>
      </c>
      <c r="AQ21" s="92">
        <v>232</v>
      </c>
      <c r="AR21" s="92">
        <v>193</v>
      </c>
      <c r="AS21" s="89">
        <v>341</v>
      </c>
      <c r="AT21" s="89">
        <v>226</v>
      </c>
      <c r="AU21" s="90">
        <v>225</v>
      </c>
      <c r="AV21" s="90">
        <v>202</v>
      </c>
      <c r="AW21" s="21">
        <f t="shared" si="3"/>
        <v>249.74960120425084</v>
      </c>
      <c r="AX21" s="21">
        <f>IFERROR(INT(AW21*'udziały-w-rynku'!$C$27),0)</f>
        <v>1244</v>
      </c>
      <c r="AY21" s="39">
        <f t="shared" si="4"/>
        <v>1244</v>
      </c>
      <c r="AZ21" s="34">
        <f t="shared" si="5"/>
        <v>1090</v>
      </c>
      <c r="BA21" s="31">
        <f t="shared" si="6"/>
        <v>8.0779220779220786</v>
      </c>
      <c r="BB21" s="70" t="s">
        <v>429</v>
      </c>
      <c r="BC21" s="125" t="s">
        <v>426</v>
      </c>
      <c r="BD21" s="70">
        <f t="shared" si="7"/>
        <v>154</v>
      </c>
      <c r="BE21" s="71">
        <f t="shared" si="8"/>
        <v>2.5011043837538656E-4</v>
      </c>
      <c r="BF21" s="161">
        <f t="shared" si="9"/>
        <v>158.99545578567162</v>
      </c>
      <c r="BG21" s="39">
        <f>INT(IFERROR(AO21*(1/($AJ21/$AI21)),0)*'udziały-w-rynku'!$C$27)</f>
        <v>643</v>
      </c>
      <c r="BH21" s="39">
        <f>INT(IFERROR(AQ21*(1/($AJ21/$AI21)),0)*'udziały-w-rynku'!$C$27)</f>
        <v>2018</v>
      </c>
      <c r="BI21" s="21">
        <f t="shared" si="10"/>
        <v>530.93621514749827</v>
      </c>
      <c r="BJ21" s="21">
        <f>IFERROR(INT(BI21*'udziały-w-rynku'!$C$27),0)</f>
        <v>2644</v>
      </c>
      <c r="BK21" s="170">
        <f t="shared" si="11"/>
        <v>2644</v>
      </c>
      <c r="BL21" s="40">
        <f>INT(IFERROR(AS21*(1/($AJ21/$AI21)),0)*'udziały-w-rynku'!$C$27)</f>
        <v>2966</v>
      </c>
      <c r="BM21" s="40">
        <f>INT(IFERROR(AU21*(1/($AJ21/$AI21)),0)*'udziały-w-rynku'!$C$27)</f>
        <v>1957</v>
      </c>
    </row>
    <row r="22" spans="1:65">
      <c r="A22" s="158">
        <f>VLOOKUP(B22,konwerter_rejonów!A:B,2,FALSE)</f>
        <v>19</v>
      </c>
      <c r="B22" s="11">
        <v>40</v>
      </c>
      <c r="C22" s="85">
        <f>IFERROR(VLOOKUP(A22,konwerter_rejonów!E:F,2,FALSE),A22)</f>
        <v>19</v>
      </c>
      <c r="D22" s="8" t="s">
        <v>385</v>
      </c>
      <c r="E22" s="8" t="str">
        <f>VLOOKUP(B22,konwerter_rejonów!A:C,3,FALSE)</f>
        <v>Traugutta - Trójkąt</v>
      </c>
      <c r="F22" s="8">
        <v>253</v>
      </c>
      <c r="G22" s="8">
        <v>409</v>
      </c>
      <c r="H22" s="8">
        <v>169</v>
      </c>
      <c r="I22" s="8">
        <v>249</v>
      </c>
      <c r="J22" s="8">
        <v>1549</v>
      </c>
      <c r="K22" s="8">
        <v>1166</v>
      </c>
      <c r="L22" s="8">
        <v>775</v>
      </c>
      <c r="M22" s="19">
        <v>4570</v>
      </c>
      <c r="N22" s="8">
        <v>8</v>
      </c>
      <c r="O22" s="8">
        <v>9</v>
      </c>
      <c r="P22" s="8">
        <v>3</v>
      </c>
      <c r="Q22" s="8">
        <v>14</v>
      </c>
      <c r="R22" s="8">
        <v>86</v>
      </c>
      <c r="S22" s="8">
        <v>8</v>
      </c>
      <c r="T22" s="8">
        <v>6</v>
      </c>
      <c r="U22" s="19">
        <v>134</v>
      </c>
      <c r="V22" s="8">
        <v>20736</v>
      </c>
      <c r="W22" s="8">
        <v>4853</v>
      </c>
      <c r="X22" s="8">
        <v>286559</v>
      </c>
      <c r="Y22" s="8">
        <v>1748</v>
      </c>
      <c r="Z22" s="8">
        <v>0</v>
      </c>
      <c r="AA22" s="8">
        <v>0</v>
      </c>
      <c r="AB22" s="8">
        <v>8</v>
      </c>
      <c r="AC22" s="173">
        <v>40</v>
      </c>
      <c r="AD22" s="173">
        <v>0</v>
      </c>
      <c r="AE22" s="157">
        <f t="shared" si="0"/>
        <v>4704</v>
      </c>
      <c r="AF22" s="157">
        <f t="shared" si="1"/>
        <v>4451</v>
      </c>
      <c r="AG22" s="157">
        <f t="shared" si="2"/>
        <v>567532</v>
      </c>
      <c r="AH22" s="127">
        <v>1761</v>
      </c>
      <c r="AI22" s="46">
        <v>77735</v>
      </c>
      <c r="AJ22" s="19">
        <v>44509</v>
      </c>
      <c r="AK22" s="88">
        <v>329</v>
      </c>
      <c r="AL22" s="88">
        <v>205</v>
      </c>
      <c r="AM22" s="87">
        <v>65</v>
      </c>
      <c r="AN22" s="87">
        <v>0</v>
      </c>
      <c r="AO22" s="91">
        <v>131</v>
      </c>
      <c r="AP22" s="91">
        <v>178</v>
      </c>
      <c r="AQ22" s="92">
        <v>77</v>
      </c>
      <c r="AR22" s="92">
        <v>61</v>
      </c>
      <c r="AS22" s="89">
        <v>103</v>
      </c>
      <c r="AT22" s="89">
        <v>74</v>
      </c>
      <c r="AU22" s="90">
        <v>37</v>
      </c>
      <c r="AV22" s="90">
        <v>31</v>
      </c>
      <c r="AW22" s="21">
        <f t="shared" si="3"/>
        <v>574.59873284054913</v>
      </c>
      <c r="AX22" s="21">
        <f>IFERROR(INT(AW22*'udziały-w-rynku'!$C$27),0)</f>
        <v>2862</v>
      </c>
      <c r="AY22" s="39">
        <f t="shared" si="4"/>
        <v>2862</v>
      </c>
      <c r="AZ22" s="34">
        <f t="shared" si="5"/>
        <v>-1589</v>
      </c>
      <c r="BA22" s="31">
        <f t="shared" si="6"/>
        <v>0.64300157268029656</v>
      </c>
      <c r="BB22" s="70" t="s">
        <v>429</v>
      </c>
      <c r="BC22" s="125" t="s">
        <v>426</v>
      </c>
      <c r="BD22" s="70">
        <f t="shared" si="7"/>
        <v>4451</v>
      </c>
      <c r="BE22" s="71">
        <f t="shared" si="8"/>
        <v>7.228841306550945E-3</v>
      </c>
      <c r="BF22" s="161">
        <f t="shared" si="9"/>
        <v>4595.381647415742</v>
      </c>
      <c r="BG22" s="39">
        <f>INT(IFERROR(AO22*(1/($AJ22/$AI22)),0)*'udziały-w-rynku'!$C$27)</f>
        <v>1139</v>
      </c>
      <c r="BH22" s="39">
        <f>INT(IFERROR(AQ22*(1/($AJ22/$AI22)),0)*'udziały-w-rynku'!$C$27)</f>
        <v>669</v>
      </c>
      <c r="BI22" s="21">
        <f t="shared" si="10"/>
        <v>113.5225460019322</v>
      </c>
      <c r="BJ22" s="21">
        <f>IFERROR(INT(BI22*'udziały-w-rynku'!$C$27),0)</f>
        <v>565</v>
      </c>
      <c r="BK22" s="170">
        <f t="shared" si="11"/>
        <v>565</v>
      </c>
      <c r="BL22" s="40">
        <f>INT(IFERROR(AS22*(1/($AJ22/$AI22)),0)*'udziały-w-rynku'!$C$27)</f>
        <v>896</v>
      </c>
      <c r="BM22" s="40">
        <f>INT(IFERROR(AU22*(1/($AJ22/$AI22)),0)*'udziały-w-rynku'!$C$27)</f>
        <v>321</v>
      </c>
    </row>
    <row r="23" spans="1:65">
      <c r="A23" s="158">
        <f>VLOOKUP(B23,konwerter_rejonów!A:B,2,FALSE)</f>
        <v>20</v>
      </c>
      <c r="B23" s="11">
        <v>41</v>
      </c>
      <c r="C23" s="85">
        <f>IFERROR(VLOOKUP(A23,konwerter_rejonów!E:F,2,FALSE),A23)</f>
        <v>20</v>
      </c>
      <c r="D23" s="8" t="s">
        <v>385</v>
      </c>
      <c r="E23" s="8" t="str">
        <f>VLOOKUP(B23,konwerter_rejonów!A:C,3,FALSE)</f>
        <v>Świstackiego - Trójkąt</v>
      </c>
      <c r="F23" s="8">
        <v>241</v>
      </c>
      <c r="G23" s="8">
        <v>317</v>
      </c>
      <c r="H23" s="8">
        <v>142</v>
      </c>
      <c r="I23" s="8">
        <v>229</v>
      </c>
      <c r="J23" s="8">
        <v>1432</v>
      </c>
      <c r="K23" s="8">
        <v>1018</v>
      </c>
      <c r="L23" s="8">
        <v>647</v>
      </c>
      <c r="M23" s="19">
        <v>4026</v>
      </c>
      <c r="N23" s="8">
        <v>8</v>
      </c>
      <c r="O23" s="8">
        <v>4</v>
      </c>
      <c r="P23" s="8">
        <v>3</v>
      </c>
      <c r="Q23" s="8">
        <v>15</v>
      </c>
      <c r="R23" s="8">
        <v>91</v>
      </c>
      <c r="S23" s="8">
        <v>13</v>
      </c>
      <c r="T23" s="8">
        <v>3</v>
      </c>
      <c r="U23" s="19">
        <v>137</v>
      </c>
      <c r="V23" s="8">
        <v>31091</v>
      </c>
      <c r="W23" s="8">
        <v>3329</v>
      </c>
      <c r="X23" s="8">
        <v>232713</v>
      </c>
      <c r="Y23" s="8">
        <v>14458</v>
      </c>
      <c r="Z23" s="8">
        <v>845</v>
      </c>
      <c r="AA23" s="8">
        <v>0</v>
      </c>
      <c r="AB23" s="8">
        <v>31</v>
      </c>
      <c r="AC23" s="173">
        <v>41</v>
      </c>
      <c r="AD23" s="173">
        <v>0</v>
      </c>
      <c r="AE23" s="157">
        <f t="shared" si="0"/>
        <v>4163</v>
      </c>
      <c r="AF23" s="157">
        <f t="shared" si="1"/>
        <v>3922</v>
      </c>
      <c r="AG23" s="157">
        <f t="shared" si="2"/>
        <v>567532</v>
      </c>
      <c r="AH23" s="127">
        <v>5062</v>
      </c>
      <c r="AI23" s="46">
        <v>77735</v>
      </c>
      <c r="AJ23" s="19">
        <v>44509</v>
      </c>
      <c r="AK23" s="88">
        <v>671</v>
      </c>
      <c r="AL23" s="88">
        <v>363</v>
      </c>
      <c r="AM23" s="87">
        <v>266</v>
      </c>
      <c r="AN23" s="87">
        <v>0</v>
      </c>
      <c r="AO23" s="91">
        <v>276</v>
      </c>
      <c r="AP23" s="91">
        <v>9</v>
      </c>
      <c r="AQ23" s="92">
        <v>141</v>
      </c>
      <c r="AR23" s="92">
        <v>129</v>
      </c>
      <c r="AS23" s="89">
        <v>315</v>
      </c>
      <c r="AT23" s="89">
        <v>165</v>
      </c>
      <c r="AU23" s="90">
        <v>78</v>
      </c>
      <c r="AV23" s="90">
        <v>84</v>
      </c>
      <c r="AW23" s="21">
        <f t="shared" si="3"/>
        <v>1171.9019748814846</v>
      </c>
      <c r="AX23" s="21">
        <f>IFERROR(INT(AW23*'udziały-w-rynku'!$C$27),0)</f>
        <v>5838</v>
      </c>
      <c r="AY23" s="39">
        <f t="shared" si="4"/>
        <v>5838</v>
      </c>
      <c r="AZ23" s="34">
        <f t="shared" si="5"/>
        <v>1916</v>
      </c>
      <c r="BA23" s="31">
        <f t="shared" si="6"/>
        <v>1.4885262621111677</v>
      </c>
      <c r="BB23" s="70" t="s">
        <v>429</v>
      </c>
      <c r="BC23" s="125" t="s">
        <v>425</v>
      </c>
      <c r="BD23" s="70">
        <f t="shared" si="7"/>
        <v>5838</v>
      </c>
      <c r="BE23" s="71">
        <f t="shared" si="8"/>
        <v>9.4814593456851084E-3</v>
      </c>
      <c r="BF23" s="161">
        <f t="shared" si="9"/>
        <v>6027.373187511369</v>
      </c>
      <c r="BG23" s="39">
        <f>INT(IFERROR(AO23*(1/($AJ23/$AI23)),0)*'udziały-w-rynku'!$C$27)</f>
        <v>2401</v>
      </c>
      <c r="BH23" s="39">
        <f>INT(IFERROR(AQ23*(1/($AJ23/$AI23)),0)*'udziały-w-rynku'!$C$27)</f>
        <v>1226</v>
      </c>
      <c r="BI23" s="21">
        <f t="shared" si="10"/>
        <v>464.56918825406098</v>
      </c>
      <c r="BJ23" s="21">
        <f>IFERROR(INT(BI23*'udziały-w-rynku'!$C$27),0)</f>
        <v>2314</v>
      </c>
      <c r="BK23" s="170">
        <f t="shared" si="11"/>
        <v>2314</v>
      </c>
      <c r="BL23" s="40">
        <f>INT(IFERROR(AS23*(1/($AJ23/$AI23)),0)*'udziały-w-rynku'!$C$27)</f>
        <v>2740</v>
      </c>
      <c r="BM23" s="40">
        <f>INT(IFERROR(AU23*(1/($AJ23/$AI23)),0)*'udziały-w-rynku'!$C$27)</f>
        <v>678</v>
      </c>
    </row>
    <row r="24" spans="1:65">
      <c r="A24" s="158">
        <f>VLOOKUP(B24,konwerter_rejonów!A:B,2,FALSE)</f>
        <v>21</v>
      </c>
      <c r="B24" s="11">
        <v>42</v>
      </c>
      <c r="C24" s="85" t="str">
        <f>IFERROR(VLOOKUP(A24,konwerter_rejonów!E:F,2,FALSE),A24)</f>
        <v>A48</v>
      </c>
      <c r="D24" s="8" t="s">
        <v>385</v>
      </c>
      <c r="E24" s="8" t="str">
        <f>VLOOKUP(B24,konwerter_rejonów!A:C,3,FALSE)</f>
        <v>Dworzec Główny</v>
      </c>
      <c r="F24" s="8">
        <v>0</v>
      </c>
      <c r="G24" s="8">
        <v>0</v>
      </c>
      <c r="H24" s="8">
        <v>0</v>
      </c>
      <c r="I24" s="8">
        <v>0</v>
      </c>
      <c r="J24" s="8">
        <v>1</v>
      </c>
      <c r="K24" s="8">
        <v>0</v>
      </c>
      <c r="L24" s="8">
        <v>0</v>
      </c>
      <c r="M24" s="19">
        <v>1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19">
        <v>0</v>
      </c>
      <c r="V24" s="8">
        <v>9861</v>
      </c>
      <c r="W24" s="8">
        <v>125</v>
      </c>
      <c r="X24" s="8">
        <v>1559</v>
      </c>
      <c r="Y24" s="8">
        <v>69</v>
      </c>
      <c r="Z24" s="8">
        <v>0</v>
      </c>
      <c r="AA24" s="8">
        <v>0</v>
      </c>
      <c r="AB24" s="8">
        <v>25</v>
      </c>
      <c r="AC24" s="173">
        <v>42</v>
      </c>
      <c r="AD24" s="173">
        <v>0</v>
      </c>
      <c r="AE24" s="157">
        <f t="shared" si="0"/>
        <v>1</v>
      </c>
      <c r="AF24" s="157">
        <f t="shared" si="1"/>
        <v>1</v>
      </c>
      <c r="AG24" s="157">
        <f t="shared" si="2"/>
        <v>567532</v>
      </c>
      <c r="AH24" s="127">
        <v>3712</v>
      </c>
      <c r="AI24" s="46">
        <v>77735</v>
      </c>
      <c r="AJ24" s="19">
        <v>44509</v>
      </c>
      <c r="AK24" s="88">
        <v>102</v>
      </c>
      <c r="AL24" s="88">
        <v>17</v>
      </c>
      <c r="AM24" s="87">
        <v>86</v>
      </c>
      <c r="AN24" s="87">
        <v>0</v>
      </c>
      <c r="AO24" s="91">
        <v>37</v>
      </c>
      <c r="AP24" s="91">
        <v>18</v>
      </c>
      <c r="AQ24" s="92">
        <v>39</v>
      </c>
      <c r="AR24" s="92">
        <v>21</v>
      </c>
      <c r="AS24" s="89">
        <v>104</v>
      </c>
      <c r="AT24" s="89">
        <v>37</v>
      </c>
      <c r="AU24" s="90">
        <v>32</v>
      </c>
      <c r="AV24" s="90">
        <v>25</v>
      </c>
      <c r="AW24" s="21">
        <f t="shared" si="3"/>
        <v>178.14307218764745</v>
      </c>
      <c r="AX24" s="21">
        <f>IFERROR(INT(AW24*'udziały-w-rynku'!$C$27),0)</f>
        <v>887</v>
      </c>
      <c r="AY24" s="39">
        <f t="shared" si="4"/>
        <v>887</v>
      </c>
      <c r="AZ24" s="34">
        <f t="shared" si="5"/>
        <v>886</v>
      </c>
      <c r="BA24" s="31">
        <f t="shared" si="6"/>
        <v>887</v>
      </c>
      <c r="BB24" s="70" t="s">
        <v>429</v>
      </c>
      <c r="BC24" s="125" t="s">
        <v>426</v>
      </c>
      <c r="BD24" s="70">
        <f t="shared" si="7"/>
        <v>1</v>
      </c>
      <c r="BE24" s="71">
        <f t="shared" si="8"/>
        <v>1.6240937556843282E-6</v>
      </c>
      <c r="BF24" s="161">
        <f t="shared" si="9"/>
        <v>1.0324380245822831</v>
      </c>
      <c r="BG24" s="39">
        <f>INT(IFERROR(AO24*(1/($AJ24/$AI24)),0)*'udziały-w-rynku'!$C$27)</f>
        <v>321</v>
      </c>
      <c r="BH24" s="39">
        <f>INT(IFERROR(AQ24*(1/($AJ24/$AI24)),0)*'udziały-w-rynku'!$C$27)</f>
        <v>339</v>
      </c>
      <c r="BI24" s="21">
        <f t="shared" si="10"/>
        <v>150.19906086409492</v>
      </c>
      <c r="BJ24" s="21">
        <f>IFERROR(INT(BI24*'udziały-w-rynku'!$C$27),0)</f>
        <v>748</v>
      </c>
      <c r="BK24" s="170">
        <f t="shared" si="11"/>
        <v>748</v>
      </c>
      <c r="BL24" s="40">
        <f>INT(IFERROR(AS24*(1/($AJ24/$AI24)),0)*'udziały-w-rynku'!$C$27)</f>
        <v>904</v>
      </c>
      <c r="BM24" s="40">
        <f>INT(IFERROR(AU24*(1/($AJ24/$AI24)),0)*'udziały-w-rynku'!$C$27)</f>
        <v>278</v>
      </c>
    </row>
    <row r="25" spans="1:65">
      <c r="A25" s="158">
        <f>VLOOKUP(B25,konwerter_rejonów!A:B,2,FALSE)</f>
        <v>22</v>
      </c>
      <c r="B25" s="11">
        <v>1</v>
      </c>
      <c r="C25" s="85">
        <f>IFERROR(VLOOKUP(A25,konwerter_rejonów!E:F,2,FALSE),A25)</f>
        <v>22</v>
      </c>
      <c r="D25" s="8" t="s">
        <v>385</v>
      </c>
      <c r="E25" s="8" t="str">
        <f>VLOOKUP(B25,konwerter_rejonów!A:C,3,FALSE)</f>
        <v>Komandorska/Swobodna</v>
      </c>
      <c r="F25" s="8">
        <v>111</v>
      </c>
      <c r="G25" s="8">
        <v>200</v>
      </c>
      <c r="H25" s="8">
        <v>68</v>
      </c>
      <c r="I25" s="8">
        <v>82</v>
      </c>
      <c r="J25" s="8">
        <v>670</v>
      </c>
      <c r="K25" s="8">
        <v>606</v>
      </c>
      <c r="L25" s="8">
        <v>1412</v>
      </c>
      <c r="M25" s="19">
        <v>3149</v>
      </c>
      <c r="N25" s="8">
        <v>3</v>
      </c>
      <c r="O25" s="8">
        <v>5</v>
      </c>
      <c r="P25" s="8">
        <v>0</v>
      </c>
      <c r="Q25" s="8">
        <v>10</v>
      </c>
      <c r="R25" s="8">
        <v>32</v>
      </c>
      <c r="S25" s="8">
        <v>11</v>
      </c>
      <c r="T25" s="8">
        <v>3</v>
      </c>
      <c r="U25" s="19">
        <v>64</v>
      </c>
      <c r="V25" s="8">
        <v>20</v>
      </c>
      <c r="W25" s="8">
        <v>3886</v>
      </c>
      <c r="X25" s="8">
        <v>132354</v>
      </c>
      <c r="Y25" s="8">
        <v>63</v>
      </c>
      <c r="Z25" s="8">
        <v>492</v>
      </c>
      <c r="AA25" s="8">
        <v>0</v>
      </c>
      <c r="AB25" s="8">
        <v>14</v>
      </c>
      <c r="AC25" s="173">
        <v>1</v>
      </c>
      <c r="AD25" s="173">
        <v>0</v>
      </c>
      <c r="AE25" s="157">
        <f t="shared" si="0"/>
        <v>3213</v>
      </c>
      <c r="AF25" s="157">
        <f t="shared" si="1"/>
        <v>3102</v>
      </c>
      <c r="AG25" s="157">
        <f t="shared" si="2"/>
        <v>567532</v>
      </c>
      <c r="AH25" s="127">
        <v>1255</v>
      </c>
      <c r="AI25" s="46">
        <v>77735</v>
      </c>
      <c r="AJ25" s="19">
        <v>44509</v>
      </c>
      <c r="AK25" s="88">
        <v>147</v>
      </c>
      <c r="AL25" s="88">
        <v>21</v>
      </c>
      <c r="AM25" s="87">
        <v>138</v>
      </c>
      <c r="AN25" s="87">
        <v>0</v>
      </c>
      <c r="AO25" s="91">
        <v>66</v>
      </c>
      <c r="AP25" s="91">
        <v>8</v>
      </c>
      <c r="AQ25" s="92">
        <v>43</v>
      </c>
      <c r="AR25" s="92">
        <v>26</v>
      </c>
      <c r="AS25" s="89">
        <v>185</v>
      </c>
      <c r="AT25" s="89">
        <v>65</v>
      </c>
      <c r="AU25" s="90">
        <v>55</v>
      </c>
      <c r="AV25" s="90">
        <v>30</v>
      </c>
      <c r="AW25" s="21">
        <f t="shared" si="3"/>
        <v>256.73560403513898</v>
      </c>
      <c r="AX25" s="21">
        <f>IFERROR(INT(AW25*'udziały-w-rynku'!$C$27),0)</f>
        <v>1278</v>
      </c>
      <c r="AY25" s="39">
        <f t="shared" si="4"/>
        <v>1278</v>
      </c>
      <c r="AZ25" s="34">
        <f t="shared" si="5"/>
        <v>-1824</v>
      </c>
      <c r="BA25" s="31">
        <f t="shared" si="6"/>
        <v>0.41199226305609282</v>
      </c>
      <c r="BB25" s="70" t="s">
        <v>429</v>
      </c>
      <c r="BC25" s="125" t="s">
        <v>426</v>
      </c>
      <c r="BD25" s="70">
        <f t="shared" si="7"/>
        <v>3102</v>
      </c>
      <c r="BE25" s="71">
        <f t="shared" si="8"/>
        <v>5.0379388301327859E-3</v>
      </c>
      <c r="BF25" s="161">
        <f t="shared" si="9"/>
        <v>3202.6227522542422</v>
      </c>
      <c r="BG25" s="39">
        <f>INT(IFERROR(AO25*(1/($AJ25/$AI25)),0)*'udziały-w-rynku'!$C$27)</f>
        <v>574</v>
      </c>
      <c r="BH25" s="39">
        <f>INT(IFERROR(AQ25*(1/($AJ25/$AI25)),0)*'udziały-w-rynku'!$C$27)</f>
        <v>374</v>
      </c>
      <c r="BI25" s="21">
        <f t="shared" si="10"/>
        <v>241.01709766564068</v>
      </c>
      <c r="BJ25" s="21">
        <f>IFERROR(INT(BI25*'udziały-w-rynku'!$C$27),0)</f>
        <v>1200</v>
      </c>
      <c r="BK25" s="170">
        <f t="shared" si="11"/>
        <v>1200</v>
      </c>
      <c r="BL25" s="40">
        <f>INT(IFERROR(AS25*(1/($AJ25/$AI25)),0)*'udziały-w-rynku'!$C$27)</f>
        <v>1609</v>
      </c>
      <c r="BM25" s="40">
        <f>INT(IFERROR(AU25*(1/($AJ25/$AI25)),0)*'udziały-w-rynku'!$C$27)</f>
        <v>478</v>
      </c>
    </row>
    <row r="26" spans="1:65">
      <c r="A26" s="158">
        <f>VLOOKUP(B26,konwerter_rejonów!A:B,2,FALSE)</f>
        <v>23</v>
      </c>
      <c r="B26" s="11">
        <v>2</v>
      </c>
      <c r="C26" s="85">
        <f>IFERROR(VLOOKUP(A26,konwerter_rejonów!E:F,2,FALSE),A26)</f>
        <v>23</v>
      </c>
      <c r="D26" s="8" t="s">
        <v>385</v>
      </c>
      <c r="E26" s="8" t="str">
        <f>VLOOKUP(B26,konwerter_rejonów!A:C,3,FALSE)</f>
        <v>Centrum Południowe</v>
      </c>
      <c r="F26" s="8">
        <v>101</v>
      </c>
      <c r="G26" s="8">
        <v>124</v>
      </c>
      <c r="H26" s="8">
        <v>49</v>
      </c>
      <c r="I26" s="8">
        <v>81</v>
      </c>
      <c r="J26" s="8">
        <v>595</v>
      </c>
      <c r="K26" s="8">
        <v>547</v>
      </c>
      <c r="L26" s="8">
        <v>812</v>
      </c>
      <c r="M26" s="19">
        <v>2309</v>
      </c>
      <c r="N26" s="8">
        <v>3</v>
      </c>
      <c r="O26" s="8">
        <v>9</v>
      </c>
      <c r="P26" s="8">
        <v>1</v>
      </c>
      <c r="Q26" s="8">
        <v>7</v>
      </c>
      <c r="R26" s="8">
        <v>55</v>
      </c>
      <c r="S26" s="8">
        <v>17</v>
      </c>
      <c r="T26" s="8">
        <v>3</v>
      </c>
      <c r="U26" s="19">
        <v>95</v>
      </c>
      <c r="V26" s="8">
        <v>37467</v>
      </c>
      <c r="W26" s="8">
        <v>75850</v>
      </c>
      <c r="X26" s="8">
        <v>130197</v>
      </c>
      <c r="Y26" s="8">
        <v>186</v>
      </c>
      <c r="Z26" s="8">
        <v>0</v>
      </c>
      <c r="AA26" s="8">
        <v>0</v>
      </c>
      <c r="AB26" s="8">
        <v>27</v>
      </c>
      <c r="AC26" s="173">
        <v>2</v>
      </c>
      <c r="AD26" s="173">
        <v>0</v>
      </c>
      <c r="AE26" s="157">
        <f t="shared" si="0"/>
        <v>2404</v>
      </c>
      <c r="AF26" s="157">
        <f t="shared" si="1"/>
        <v>2303</v>
      </c>
      <c r="AG26" s="157">
        <f t="shared" si="2"/>
        <v>567532</v>
      </c>
      <c r="AH26" s="127">
        <v>10258</v>
      </c>
      <c r="AI26" s="46">
        <v>77735</v>
      </c>
      <c r="AJ26" s="19">
        <v>44509</v>
      </c>
      <c r="AK26" s="88">
        <v>748</v>
      </c>
      <c r="AL26" s="88">
        <v>487</v>
      </c>
      <c r="AM26" s="87">
        <v>546</v>
      </c>
      <c r="AN26" s="87">
        <v>0</v>
      </c>
      <c r="AO26" s="91">
        <v>317</v>
      </c>
      <c r="AP26" s="91">
        <v>222</v>
      </c>
      <c r="AQ26" s="92">
        <v>278</v>
      </c>
      <c r="AR26" s="92">
        <v>260</v>
      </c>
      <c r="AS26" s="89">
        <v>628</v>
      </c>
      <c r="AT26" s="89">
        <v>439</v>
      </c>
      <c r="AU26" s="90">
        <v>201</v>
      </c>
      <c r="AV26" s="90">
        <v>190</v>
      </c>
      <c r="AW26" s="21">
        <f t="shared" si="3"/>
        <v>1306.3825293760813</v>
      </c>
      <c r="AX26" s="21">
        <f>IFERROR(INT(AW26*'udziały-w-rynku'!$C$27),0)</f>
        <v>6508</v>
      </c>
      <c r="AY26" s="39">
        <f t="shared" si="4"/>
        <v>6508</v>
      </c>
      <c r="AZ26" s="34">
        <f t="shared" si="5"/>
        <v>4205</v>
      </c>
      <c r="BA26" s="31">
        <f t="shared" si="6"/>
        <v>2.8258792878853671</v>
      </c>
      <c r="BB26" s="70" t="s">
        <v>429</v>
      </c>
      <c r="BC26" s="125" t="s">
        <v>426</v>
      </c>
      <c r="BD26" s="70">
        <f t="shared" si="7"/>
        <v>2303</v>
      </c>
      <c r="BE26" s="71">
        <f t="shared" si="8"/>
        <v>3.7402879193410075E-3</v>
      </c>
      <c r="BF26" s="161">
        <f t="shared" si="9"/>
        <v>2377.7047706129979</v>
      </c>
      <c r="BG26" s="39">
        <f>INT(IFERROR(AO26*(1/($AJ26/$AI26)),0)*'udziały-w-rynku'!$C$27)</f>
        <v>2758</v>
      </c>
      <c r="BH26" s="39">
        <f>INT(IFERROR(AQ26*(1/($AJ26/$AI26)),0)*'udziały-w-rynku'!$C$27)</f>
        <v>2418</v>
      </c>
      <c r="BI26" s="21">
        <f t="shared" si="10"/>
        <v>953.58938641623047</v>
      </c>
      <c r="BJ26" s="21">
        <f>IFERROR(INT(BI26*'udziały-w-rynku'!$C$27),0)</f>
        <v>4750</v>
      </c>
      <c r="BK26" s="170">
        <f t="shared" si="11"/>
        <v>4750</v>
      </c>
      <c r="BL26" s="40">
        <f>INT(IFERROR(AS26*(1/($AJ26/$AI26)),0)*'udziały-w-rynku'!$C$27)</f>
        <v>5463</v>
      </c>
      <c r="BM26" s="40">
        <f>INT(IFERROR(AU26*(1/($AJ26/$AI26)),0)*'udziały-w-rynku'!$C$27)</f>
        <v>1748</v>
      </c>
    </row>
    <row r="27" spans="1:65">
      <c r="A27" s="158">
        <f>VLOOKUP(B27,konwerter_rejonów!A:B,2,FALSE)</f>
        <v>24</v>
      </c>
      <c r="B27" s="11">
        <v>3</v>
      </c>
      <c r="C27" s="85">
        <f>IFERROR(VLOOKUP(A27,konwerter_rejonów!E:F,2,FALSE),A27)</f>
        <v>24</v>
      </c>
      <c r="D27" s="8" t="s">
        <v>385</v>
      </c>
      <c r="E27" s="8" t="str">
        <f>VLOOKUP(B27,konwerter_rejonów!A:C,3,FALSE)</f>
        <v>Stysia</v>
      </c>
      <c r="F27" s="8">
        <v>154</v>
      </c>
      <c r="G27" s="8">
        <v>257</v>
      </c>
      <c r="H27" s="8">
        <v>74</v>
      </c>
      <c r="I27" s="8">
        <v>123</v>
      </c>
      <c r="J27" s="8">
        <v>942</v>
      </c>
      <c r="K27" s="8">
        <v>825</v>
      </c>
      <c r="L27" s="8">
        <v>1257</v>
      </c>
      <c r="M27" s="19">
        <v>3632</v>
      </c>
      <c r="N27" s="8">
        <v>3</v>
      </c>
      <c r="O27" s="8">
        <v>23</v>
      </c>
      <c r="P27" s="8">
        <v>54</v>
      </c>
      <c r="Q27" s="8">
        <v>6</v>
      </c>
      <c r="R27" s="8">
        <v>34</v>
      </c>
      <c r="S27" s="8">
        <v>13</v>
      </c>
      <c r="T27" s="8">
        <v>4</v>
      </c>
      <c r="U27" s="19">
        <v>137</v>
      </c>
      <c r="V27" s="8">
        <v>5155</v>
      </c>
      <c r="W27" s="8">
        <v>11262</v>
      </c>
      <c r="X27" s="8">
        <v>165949</v>
      </c>
      <c r="Y27" s="8">
        <v>87</v>
      </c>
      <c r="Z27" s="8">
        <v>638</v>
      </c>
      <c r="AA27" s="8">
        <v>0</v>
      </c>
      <c r="AB27" s="8">
        <v>20</v>
      </c>
      <c r="AC27" s="173">
        <v>3</v>
      </c>
      <c r="AD27" s="173">
        <v>0</v>
      </c>
      <c r="AE27" s="157">
        <f t="shared" si="0"/>
        <v>3769</v>
      </c>
      <c r="AF27" s="157">
        <f t="shared" si="1"/>
        <v>3615</v>
      </c>
      <c r="AG27" s="157">
        <f t="shared" si="2"/>
        <v>567532</v>
      </c>
      <c r="AH27" s="127">
        <v>1373</v>
      </c>
      <c r="AI27" s="46">
        <v>77735</v>
      </c>
      <c r="AJ27" s="19">
        <v>44509</v>
      </c>
      <c r="AK27" s="88">
        <v>570</v>
      </c>
      <c r="AL27" s="88">
        <v>197</v>
      </c>
      <c r="AM27" s="87">
        <v>264</v>
      </c>
      <c r="AN27" s="87">
        <v>0</v>
      </c>
      <c r="AO27" s="91">
        <v>214</v>
      </c>
      <c r="AP27" s="91">
        <v>93</v>
      </c>
      <c r="AQ27" s="92">
        <v>123</v>
      </c>
      <c r="AR27" s="92">
        <v>76</v>
      </c>
      <c r="AS27" s="89">
        <v>329</v>
      </c>
      <c r="AT27" s="89">
        <v>108</v>
      </c>
      <c r="AU27" s="90">
        <v>72</v>
      </c>
      <c r="AV27" s="90">
        <v>58</v>
      </c>
      <c r="AW27" s="21">
        <f t="shared" si="3"/>
        <v>995.50540340155931</v>
      </c>
      <c r="AX27" s="21">
        <f>IFERROR(INT(AW27*'udziały-w-rynku'!$C$27),0)</f>
        <v>4959</v>
      </c>
      <c r="AY27" s="39">
        <f t="shared" si="4"/>
        <v>4959</v>
      </c>
      <c r="AZ27" s="34">
        <f t="shared" si="5"/>
        <v>1344</v>
      </c>
      <c r="BA27" s="31">
        <f t="shared" si="6"/>
        <v>1.3717842323651452</v>
      </c>
      <c r="BB27" s="70" t="s">
        <v>429</v>
      </c>
      <c r="BC27" s="125" t="s">
        <v>425</v>
      </c>
      <c r="BD27" s="70">
        <f t="shared" si="7"/>
        <v>4959</v>
      </c>
      <c r="BE27" s="71">
        <f t="shared" si="8"/>
        <v>8.0538809344385832E-3</v>
      </c>
      <c r="BF27" s="161">
        <f t="shared" si="9"/>
        <v>5119.8601639035414</v>
      </c>
      <c r="BG27" s="39">
        <f>INT(IFERROR(AO27*(1/($AJ27/$AI27)),0)*'udziały-w-rynku'!$C$27)</f>
        <v>1861</v>
      </c>
      <c r="BH27" s="39">
        <f>INT(IFERROR(AQ27*(1/($AJ27/$AI27)),0)*'udziały-w-rynku'!$C$27)</f>
        <v>1070</v>
      </c>
      <c r="BI27" s="21">
        <f t="shared" si="10"/>
        <v>461.07618683861693</v>
      </c>
      <c r="BJ27" s="21">
        <f>IFERROR(INT(BI27*'udziały-w-rynku'!$C$27),0)</f>
        <v>2296</v>
      </c>
      <c r="BK27" s="170">
        <f t="shared" si="11"/>
        <v>2296</v>
      </c>
      <c r="BL27" s="40">
        <f>INT(IFERROR(AS27*(1/($AJ27/$AI27)),0)*'udziały-w-rynku'!$C$27)</f>
        <v>2862</v>
      </c>
      <c r="BM27" s="40">
        <f>INT(IFERROR(AU27*(1/($AJ27/$AI27)),0)*'udziały-w-rynku'!$C$27)</f>
        <v>626</v>
      </c>
    </row>
    <row r="28" spans="1:65">
      <c r="A28" s="158">
        <f>VLOOKUP(B28,konwerter_rejonów!A:B,2,FALSE)</f>
        <v>25</v>
      </c>
      <c r="B28" s="11">
        <v>4</v>
      </c>
      <c r="C28" s="85" t="str">
        <f>IFERROR(VLOOKUP(A28,konwerter_rejonów!E:F,2,FALSE),A28)</f>
        <v>A3</v>
      </c>
      <c r="D28" s="8" t="s">
        <v>385</v>
      </c>
      <c r="E28" s="8" t="str">
        <f>VLOOKUP(B28,konwerter_rejonów!A:C,3,FALSE)</f>
        <v>Ostrów Tumski</v>
      </c>
      <c r="F28" s="8">
        <v>20</v>
      </c>
      <c r="G28" s="8">
        <v>26</v>
      </c>
      <c r="H28" s="8">
        <v>10</v>
      </c>
      <c r="I28" s="8">
        <v>18</v>
      </c>
      <c r="J28" s="8">
        <v>219</v>
      </c>
      <c r="K28" s="8">
        <v>220</v>
      </c>
      <c r="L28" s="8">
        <v>227</v>
      </c>
      <c r="M28" s="19">
        <v>740</v>
      </c>
      <c r="N28" s="8">
        <v>1</v>
      </c>
      <c r="O28" s="8">
        <v>3</v>
      </c>
      <c r="P28" s="8">
        <v>1</v>
      </c>
      <c r="Q28" s="8">
        <v>3</v>
      </c>
      <c r="R28" s="8">
        <v>22</v>
      </c>
      <c r="S28" s="8">
        <v>10</v>
      </c>
      <c r="T28" s="8">
        <v>14</v>
      </c>
      <c r="U28" s="19">
        <v>54</v>
      </c>
      <c r="V28" s="8">
        <v>293</v>
      </c>
      <c r="W28" s="8">
        <v>8508</v>
      </c>
      <c r="X28" s="8">
        <v>74826</v>
      </c>
      <c r="Y28" s="8">
        <v>216</v>
      </c>
      <c r="Z28" s="8">
        <v>0</v>
      </c>
      <c r="AA28" s="8">
        <v>2168</v>
      </c>
      <c r="AB28" s="8">
        <v>31</v>
      </c>
      <c r="AC28" s="173">
        <v>4</v>
      </c>
      <c r="AD28" s="173">
        <v>0</v>
      </c>
      <c r="AE28" s="157">
        <f t="shared" si="0"/>
        <v>794</v>
      </c>
      <c r="AF28" s="157">
        <f t="shared" si="1"/>
        <v>774</v>
      </c>
      <c r="AG28" s="157">
        <f t="shared" si="2"/>
        <v>567532</v>
      </c>
      <c r="AH28" s="127">
        <v>413</v>
      </c>
      <c r="AI28" s="46">
        <v>77735</v>
      </c>
      <c r="AJ28" s="19">
        <v>44509</v>
      </c>
      <c r="AK28" s="88">
        <v>287</v>
      </c>
      <c r="AL28" s="88">
        <v>106</v>
      </c>
      <c r="AM28" s="87">
        <v>170</v>
      </c>
      <c r="AN28" s="87">
        <v>0</v>
      </c>
      <c r="AO28" s="91">
        <v>117</v>
      </c>
      <c r="AP28" s="91">
        <v>51</v>
      </c>
      <c r="AQ28" s="92">
        <v>85</v>
      </c>
      <c r="AR28" s="92">
        <v>74</v>
      </c>
      <c r="AS28" s="89">
        <v>240</v>
      </c>
      <c r="AT28" s="89">
        <v>132</v>
      </c>
      <c r="AU28" s="90">
        <v>83</v>
      </c>
      <c r="AV28" s="90">
        <v>61</v>
      </c>
      <c r="AW28" s="21">
        <f t="shared" si="3"/>
        <v>501.24570311622369</v>
      </c>
      <c r="AX28" s="21">
        <f>IFERROR(INT(AW28*'udziały-w-rynku'!$C$27),0)</f>
        <v>2497</v>
      </c>
      <c r="AY28" s="39">
        <f t="shared" si="4"/>
        <v>2497</v>
      </c>
      <c r="AZ28" s="34">
        <f t="shared" si="5"/>
        <v>1723</v>
      </c>
      <c r="BA28" s="31">
        <f t="shared" si="6"/>
        <v>3.2260981912144704</v>
      </c>
      <c r="BB28" s="70" t="s">
        <v>429</v>
      </c>
      <c r="BC28" s="125" t="s">
        <v>426</v>
      </c>
      <c r="BD28" s="70">
        <f t="shared" si="7"/>
        <v>774</v>
      </c>
      <c r="BE28" s="71">
        <f t="shared" si="8"/>
        <v>1.25704856689967E-3</v>
      </c>
      <c r="BF28" s="161">
        <f t="shared" si="9"/>
        <v>799.10703102668708</v>
      </c>
      <c r="BG28" s="39">
        <f>INT(IFERROR(AO28*(1/($AJ28/$AI28)),0)*'udziały-w-rynku'!$C$27)</f>
        <v>1017</v>
      </c>
      <c r="BH28" s="39">
        <f>INT(IFERROR(AQ28*(1/($AJ28/$AI28)),0)*'udziały-w-rynku'!$C$27)</f>
        <v>739</v>
      </c>
      <c r="BI28" s="21">
        <f t="shared" si="10"/>
        <v>296.90512031274574</v>
      </c>
      <c r="BJ28" s="21">
        <f>IFERROR(INT(BI28*'udziały-w-rynku'!$C$27),0)</f>
        <v>1479</v>
      </c>
      <c r="BK28" s="170">
        <f t="shared" si="11"/>
        <v>1479</v>
      </c>
      <c r="BL28" s="40">
        <f>INT(IFERROR(AS28*(1/($AJ28/$AI28)),0)*'udziały-w-rynku'!$C$27)</f>
        <v>2088</v>
      </c>
      <c r="BM28" s="40">
        <f>INT(IFERROR(AU28*(1/($AJ28/$AI28)),0)*'udziały-w-rynku'!$C$27)</f>
        <v>722</v>
      </c>
    </row>
    <row r="29" spans="1:65">
      <c r="A29" s="158">
        <f>VLOOKUP(B29,konwerter_rejonów!A:B,2,FALSE)</f>
        <v>26</v>
      </c>
      <c r="B29" s="11">
        <v>5</v>
      </c>
      <c r="C29" s="85">
        <f>IFERROR(VLOOKUP(A29,konwerter_rejonów!E:F,2,FALSE),A29)</f>
        <v>26</v>
      </c>
      <c r="D29" s="8" t="s">
        <v>385</v>
      </c>
      <c r="E29" s="8" t="str">
        <f>VLOOKUP(B29,konwerter_rejonów!A:C,3,FALSE)</f>
        <v>Szczytnicka</v>
      </c>
      <c r="F29" s="8">
        <v>221</v>
      </c>
      <c r="G29" s="8">
        <v>320</v>
      </c>
      <c r="H29" s="8">
        <v>139</v>
      </c>
      <c r="I29" s="8">
        <v>274</v>
      </c>
      <c r="J29" s="8">
        <v>1375</v>
      </c>
      <c r="K29" s="8">
        <v>1349</v>
      </c>
      <c r="L29" s="8">
        <v>1134</v>
      </c>
      <c r="M29" s="19">
        <v>4812</v>
      </c>
      <c r="N29" s="8">
        <v>6</v>
      </c>
      <c r="O29" s="8">
        <v>3</v>
      </c>
      <c r="P29" s="8">
        <v>3</v>
      </c>
      <c r="Q29" s="8">
        <v>17</v>
      </c>
      <c r="R29" s="8">
        <v>49</v>
      </c>
      <c r="S29" s="8">
        <v>13</v>
      </c>
      <c r="T29" s="8">
        <v>3</v>
      </c>
      <c r="U29" s="19">
        <v>94</v>
      </c>
      <c r="V29" s="8">
        <v>4515</v>
      </c>
      <c r="W29" s="8">
        <v>1869</v>
      </c>
      <c r="X29" s="8">
        <v>239115</v>
      </c>
      <c r="Y29" s="8">
        <v>162</v>
      </c>
      <c r="Z29" s="8">
        <v>903</v>
      </c>
      <c r="AA29" s="8">
        <v>0</v>
      </c>
      <c r="AB29" s="8">
        <v>7</v>
      </c>
      <c r="AC29" s="173">
        <v>5</v>
      </c>
      <c r="AD29" s="173">
        <v>0</v>
      </c>
      <c r="AE29" s="157">
        <f t="shared" si="0"/>
        <v>4906</v>
      </c>
      <c r="AF29" s="157">
        <f t="shared" si="1"/>
        <v>4685</v>
      </c>
      <c r="AG29" s="157">
        <f t="shared" si="2"/>
        <v>567532</v>
      </c>
      <c r="AH29" s="127">
        <v>1468</v>
      </c>
      <c r="AI29" s="46">
        <v>77735</v>
      </c>
      <c r="AJ29" s="19">
        <v>44509</v>
      </c>
      <c r="AK29" s="88">
        <v>327</v>
      </c>
      <c r="AL29" s="88">
        <v>223</v>
      </c>
      <c r="AM29" s="87">
        <v>175</v>
      </c>
      <c r="AN29" s="87">
        <v>0</v>
      </c>
      <c r="AO29" s="91">
        <v>118</v>
      </c>
      <c r="AP29" s="91">
        <v>113</v>
      </c>
      <c r="AQ29" s="92">
        <v>122</v>
      </c>
      <c r="AR29" s="92">
        <v>109</v>
      </c>
      <c r="AS29" s="89">
        <v>201</v>
      </c>
      <c r="AT29" s="89">
        <v>162</v>
      </c>
      <c r="AU29" s="90">
        <v>94</v>
      </c>
      <c r="AV29" s="90">
        <v>96</v>
      </c>
      <c r="AW29" s="21">
        <f t="shared" si="3"/>
        <v>571.10573142510509</v>
      </c>
      <c r="AX29" s="21">
        <f>IFERROR(INT(AW29*'udziały-w-rynku'!$C$27),0)</f>
        <v>2845</v>
      </c>
      <c r="AY29" s="39">
        <f t="shared" si="4"/>
        <v>2845</v>
      </c>
      <c r="AZ29" s="34">
        <f t="shared" si="5"/>
        <v>-1840</v>
      </c>
      <c r="BA29" s="31">
        <f t="shared" si="6"/>
        <v>0.60725720384204906</v>
      </c>
      <c r="BB29" s="70" t="s">
        <v>429</v>
      </c>
      <c r="BC29" s="125" t="s">
        <v>426</v>
      </c>
      <c r="BD29" s="70">
        <f t="shared" si="7"/>
        <v>4685</v>
      </c>
      <c r="BE29" s="71">
        <f t="shared" si="8"/>
        <v>7.6088792453810773E-3</v>
      </c>
      <c r="BF29" s="161">
        <f t="shared" si="9"/>
        <v>4836.9721451679961</v>
      </c>
      <c r="BG29" s="39">
        <f>INT(IFERROR(AO29*(1/($AJ29/$AI29)),0)*'udziały-w-rynku'!$C$27)</f>
        <v>1026</v>
      </c>
      <c r="BH29" s="39">
        <f>INT(IFERROR(AQ29*(1/($AJ29/$AI29)),0)*'udziały-w-rynku'!$C$27)</f>
        <v>1061</v>
      </c>
      <c r="BI29" s="21">
        <f t="shared" si="10"/>
        <v>305.6376238513559</v>
      </c>
      <c r="BJ29" s="21">
        <f>IFERROR(INT(BI29*'udziały-w-rynku'!$C$27),0)</f>
        <v>1522</v>
      </c>
      <c r="BK29" s="170">
        <f t="shared" si="11"/>
        <v>1522</v>
      </c>
      <c r="BL29" s="40">
        <f>INT(IFERROR(AS29*(1/($AJ29/$AI29)),0)*'udziały-w-rynku'!$C$27)</f>
        <v>1748</v>
      </c>
      <c r="BM29" s="40">
        <f>INT(IFERROR(AU29*(1/($AJ29/$AI29)),0)*'udziały-w-rynku'!$C$27)</f>
        <v>817</v>
      </c>
    </row>
    <row r="30" spans="1:65">
      <c r="A30" s="158">
        <f>VLOOKUP(B30,konwerter_rejonów!A:B,2,FALSE)</f>
        <v>27</v>
      </c>
      <c r="B30" s="11">
        <v>6</v>
      </c>
      <c r="C30" s="85" t="str">
        <f>IFERROR(VLOOKUP(A30,konwerter_rejonów!E:F,2,FALSE),A30)</f>
        <v>A3</v>
      </c>
      <c r="D30" s="8" t="s">
        <v>385</v>
      </c>
      <c r="E30" s="8" t="str">
        <f>VLOOKUP(B30,konwerter_rejonów!A:C,3,FALSE)</f>
        <v>UWr 2</v>
      </c>
      <c r="F30" s="8">
        <v>73</v>
      </c>
      <c r="G30" s="8">
        <v>117</v>
      </c>
      <c r="H30" s="8">
        <v>48</v>
      </c>
      <c r="I30" s="8">
        <v>74</v>
      </c>
      <c r="J30" s="8">
        <v>474</v>
      </c>
      <c r="K30" s="8">
        <v>436</v>
      </c>
      <c r="L30" s="8">
        <v>420</v>
      </c>
      <c r="M30" s="19">
        <v>1642</v>
      </c>
      <c r="N30" s="8">
        <v>3</v>
      </c>
      <c r="O30" s="8">
        <v>0</v>
      </c>
      <c r="P30" s="8">
        <v>2</v>
      </c>
      <c r="Q30" s="8">
        <v>6</v>
      </c>
      <c r="R30" s="8">
        <v>19</v>
      </c>
      <c r="S30" s="8">
        <v>5</v>
      </c>
      <c r="T30" s="8">
        <v>0</v>
      </c>
      <c r="U30" s="19">
        <v>35</v>
      </c>
      <c r="V30" s="8">
        <v>23187</v>
      </c>
      <c r="W30" s="8">
        <v>10463</v>
      </c>
      <c r="X30" s="8">
        <v>100302</v>
      </c>
      <c r="Y30" s="8">
        <v>0</v>
      </c>
      <c r="Z30" s="8">
        <v>0</v>
      </c>
      <c r="AA30" s="8">
        <v>3555</v>
      </c>
      <c r="AB30" s="8">
        <v>17</v>
      </c>
      <c r="AC30" s="173">
        <v>6</v>
      </c>
      <c r="AD30" s="173">
        <v>0</v>
      </c>
      <c r="AE30" s="157">
        <f t="shared" si="0"/>
        <v>1677</v>
      </c>
      <c r="AF30" s="157">
        <f t="shared" si="1"/>
        <v>1604</v>
      </c>
      <c r="AG30" s="157">
        <f t="shared" si="2"/>
        <v>567532</v>
      </c>
      <c r="AH30" s="127">
        <v>553</v>
      </c>
      <c r="AI30" s="46">
        <v>77735</v>
      </c>
      <c r="AJ30" s="19">
        <v>44509</v>
      </c>
      <c r="AK30" s="88">
        <v>289</v>
      </c>
      <c r="AL30" s="88">
        <v>65</v>
      </c>
      <c r="AM30" s="87">
        <v>232</v>
      </c>
      <c r="AN30" s="87">
        <v>0</v>
      </c>
      <c r="AO30" s="91">
        <v>116</v>
      </c>
      <c r="AP30" s="91">
        <v>22</v>
      </c>
      <c r="AQ30" s="92">
        <v>75</v>
      </c>
      <c r="AR30" s="92">
        <v>51</v>
      </c>
      <c r="AS30" s="89">
        <v>280</v>
      </c>
      <c r="AT30" s="89">
        <v>94</v>
      </c>
      <c r="AU30" s="90">
        <v>61</v>
      </c>
      <c r="AV30" s="90">
        <v>59</v>
      </c>
      <c r="AW30" s="21">
        <f t="shared" si="3"/>
        <v>504.73870453166779</v>
      </c>
      <c r="AX30" s="21">
        <f>IFERROR(INT(AW30*'udziały-w-rynku'!$C$27),0)</f>
        <v>2514</v>
      </c>
      <c r="AY30" s="39">
        <f t="shared" si="4"/>
        <v>2514</v>
      </c>
      <c r="AZ30" s="34">
        <f t="shared" si="5"/>
        <v>910</v>
      </c>
      <c r="BA30" s="31">
        <f t="shared" si="6"/>
        <v>1.5673316708229426</v>
      </c>
      <c r="BB30" s="70" t="s">
        <v>429</v>
      </c>
      <c r="BC30" s="125" t="s">
        <v>425</v>
      </c>
      <c r="BD30" s="70">
        <f t="shared" si="7"/>
        <v>2514</v>
      </c>
      <c r="BE30" s="71">
        <f t="shared" si="8"/>
        <v>4.0829717017904013E-3</v>
      </c>
      <c r="BF30" s="161">
        <f t="shared" si="9"/>
        <v>2595.5491937998599</v>
      </c>
      <c r="BG30" s="39">
        <f>INT(IFERROR(AO30*(1/($AJ30/$AI30)),0)*'udziały-w-rynku'!$C$27)</f>
        <v>1009</v>
      </c>
      <c r="BH30" s="39">
        <f>INT(IFERROR(AQ30*(1/($AJ30/$AI30)),0)*'udziały-w-rynku'!$C$27)</f>
        <v>652</v>
      </c>
      <c r="BI30" s="21">
        <f t="shared" si="10"/>
        <v>405.18816419151182</v>
      </c>
      <c r="BJ30" s="21">
        <f>IFERROR(INT(BI30*'udziały-w-rynku'!$C$27),0)</f>
        <v>2018</v>
      </c>
      <c r="BK30" s="170">
        <f t="shared" si="11"/>
        <v>2018</v>
      </c>
      <c r="BL30" s="40">
        <f>INT(IFERROR(AS30*(1/($AJ30/$AI30)),0)*'udziały-w-rynku'!$C$27)</f>
        <v>2436</v>
      </c>
      <c r="BM30" s="40">
        <f>INT(IFERROR(AU30*(1/($AJ30/$AI30)),0)*'udziały-w-rynku'!$C$27)</f>
        <v>530</v>
      </c>
    </row>
    <row r="31" spans="1:65">
      <c r="A31" s="158">
        <f>VLOOKUP(B31,konwerter_rejonów!A:B,2,FALSE)</f>
        <v>28</v>
      </c>
      <c r="B31" s="11">
        <v>7</v>
      </c>
      <c r="C31" s="85" t="str">
        <f>IFERROR(VLOOKUP(A31,konwerter_rejonów!E:F,2,FALSE),A31)</f>
        <v>A2</v>
      </c>
      <c r="D31" s="8" t="s">
        <v>385</v>
      </c>
      <c r="E31" s="8" t="str">
        <f>VLOOKUP(B31,konwerter_rejonów!A:C,3,FALSE)</f>
        <v>Politechnika</v>
      </c>
      <c r="F31" s="8">
        <v>43</v>
      </c>
      <c r="G31" s="8">
        <v>104</v>
      </c>
      <c r="H31" s="8">
        <v>38</v>
      </c>
      <c r="I31" s="8">
        <v>52</v>
      </c>
      <c r="J31" s="8">
        <v>338</v>
      </c>
      <c r="K31" s="8">
        <v>297</v>
      </c>
      <c r="L31" s="8">
        <v>259</v>
      </c>
      <c r="M31" s="19">
        <v>1131</v>
      </c>
      <c r="N31" s="8">
        <v>0</v>
      </c>
      <c r="O31" s="8">
        <v>12</v>
      </c>
      <c r="P31" s="8">
        <v>24</v>
      </c>
      <c r="Q31" s="8">
        <v>2</v>
      </c>
      <c r="R31" s="8">
        <v>14</v>
      </c>
      <c r="S31" s="8">
        <v>8</v>
      </c>
      <c r="T31" s="8">
        <v>1</v>
      </c>
      <c r="U31" s="19">
        <v>61</v>
      </c>
      <c r="V31" s="8">
        <v>3836</v>
      </c>
      <c r="W31" s="8">
        <v>1584</v>
      </c>
      <c r="X31" s="8">
        <v>71419</v>
      </c>
      <c r="Y31" s="8">
        <v>570</v>
      </c>
      <c r="Z31" s="8">
        <v>367</v>
      </c>
      <c r="AA31" s="8">
        <v>17149</v>
      </c>
      <c r="AB31" s="8">
        <v>24</v>
      </c>
      <c r="AC31" s="173">
        <v>7</v>
      </c>
      <c r="AD31" s="173">
        <v>0</v>
      </c>
      <c r="AE31" s="157">
        <f t="shared" si="0"/>
        <v>1192</v>
      </c>
      <c r="AF31" s="157">
        <f t="shared" si="1"/>
        <v>1149</v>
      </c>
      <c r="AG31" s="157">
        <f t="shared" si="2"/>
        <v>567532</v>
      </c>
      <c r="AH31" s="127">
        <v>4141</v>
      </c>
      <c r="AI31" s="46">
        <v>77735</v>
      </c>
      <c r="AJ31" s="19">
        <v>44509</v>
      </c>
      <c r="AK31" s="88">
        <v>143</v>
      </c>
      <c r="AL31" s="88">
        <v>83</v>
      </c>
      <c r="AM31" s="87">
        <v>281</v>
      </c>
      <c r="AN31" s="87">
        <v>0</v>
      </c>
      <c r="AO31" s="91">
        <v>59</v>
      </c>
      <c r="AP31" s="91">
        <v>39</v>
      </c>
      <c r="AQ31" s="92">
        <v>103</v>
      </c>
      <c r="AR31" s="92">
        <v>72</v>
      </c>
      <c r="AS31" s="89">
        <v>301</v>
      </c>
      <c r="AT31" s="89">
        <v>220</v>
      </c>
      <c r="AU31" s="90">
        <v>86</v>
      </c>
      <c r="AV31" s="90">
        <v>67</v>
      </c>
      <c r="AW31" s="21">
        <f t="shared" si="3"/>
        <v>249.74960120425084</v>
      </c>
      <c r="AX31" s="21">
        <f>IFERROR(INT(AW31*'udziały-w-rynku'!$C$27),0)</f>
        <v>1244</v>
      </c>
      <c r="AY31" s="39">
        <f t="shared" si="4"/>
        <v>1244</v>
      </c>
      <c r="AZ31" s="34">
        <f t="shared" si="5"/>
        <v>95</v>
      </c>
      <c r="BA31" s="31">
        <f t="shared" si="6"/>
        <v>1.082680591818973</v>
      </c>
      <c r="BB31" s="70" t="s">
        <v>429</v>
      </c>
      <c r="BC31" s="125" t="s">
        <v>425</v>
      </c>
      <c r="BD31" s="70">
        <f t="shared" si="7"/>
        <v>1244</v>
      </c>
      <c r="BE31" s="71">
        <f t="shared" si="8"/>
        <v>2.020372632071304E-3</v>
      </c>
      <c r="BF31" s="161">
        <f t="shared" si="9"/>
        <v>1284.35290258036</v>
      </c>
      <c r="BG31" s="39">
        <f>INT(IFERROR(AO31*(1/($AJ31/$AI31)),0)*'udziały-w-rynku'!$C$27)</f>
        <v>513</v>
      </c>
      <c r="BH31" s="39">
        <f>INT(IFERROR(AQ31*(1/($AJ31/$AI31)),0)*'udziały-w-rynku'!$C$27)</f>
        <v>896</v>
      </c>
      <c r="BI31" s="21">
        <f t="shared" si="10"/>
        <v>490.76669886989151</v>
      </c>
      <c r="BJ31" s="21">
        <f>IFERROR(INT(BI31*'udziały-w-rynku'!$C$27),0)</f>
        <v>2444</v>
      </c>
      <c r="BK31" s="170">
        <f t="shared" si="11"/>
        <v>2444</v>
      </c>
      <c r="BL31" s="40">
        <f>INT(IFERROR(AS31*(1/($AJ31/$AI31)),0)*'udziały-w-rynku'!$C$27)</f>
        <v>2618</v>
      </c>
      <c r="BM31" s="40">
        <f>INT(IFERROR(AU31*(1/($AJ31/$AI31)),0)*'udziały-w-rynku'!$C$27)</f>
        <v>748</v>
      </c>
    </row>
    <row r="32" spans="1:65">
      <c r="A32" s="158">
        <f>VLOOKUP(B32,konwerter_rejonów!A:B,2,FALSE)</f>
        <v>29</v>
      </c>
      <c r="B32" s="11">
        <v>8</v>
      </c>
      <c r="C32" s="85" t="str">
        <f>IFERROR(VLOOKUP(A32,konwerter_rejonów!E:F,2,FALSE),A32)</f>
        <v>A2</v>
      </c>
      <c r="D32" s="8" t="s">
        <v>385</v>
      </c>
      <c r="E32" s="8" t="str">
        <f>VLOOKUP(B32,konwerter_rejonów!A:C,3,FALSE)</f>
        <v>Kliniki</v>
      </c>
      <c r="F32" s="8">
        <v>80</v>
      </c>
      <c r="G32" s="8">
        <v>115</v>
      </c>
      <c r="H32" s="8">
        <v>36</v>
      </c>
      <c r="I32" s="8">
        <v>74</v>
      </c>
      <c r="J32" s="8">
        <v>468</v>
      </c>
      <c r="K32" s="8">
        <v>385</v>
      </c>
      <c r="L32" s="8">
        <v>388</v>
      </c>
      <c r="M32" s="19">
        <v>1546</v>
      </c>
      <c r="N32" s="8">
        <v>1</v>
      </c>
      <c r="O32" s="8">
        <v>3</v>
      </c>
      <c r="P32" s="8">
        <v>3</v>
      </c>
      <c r="Q32" s="8">
        <v>5</v>
      </c>
      <c r="R32" s="8">
        <v>37</v>
      </c>
      <c r="S32" s="8">
        <v>10</v>
      </c>
      <c r="T32" s="8">
        <v>3</v>
      </c>
      <c r="U32" s="19">
        <v>62</v>
      </c>
      <c r="V32" s="8">
        <v>14844</v>
      </c>
      <c r="W32" s="8">
        <v>2614</v>
      </c>
      <c r="X32" s="8">
        <v>105744</v>
      </c>
      <c r="Y32" s="8">
        <v>2857</v>
      </c>
      <c r="Z32" s="8">
        <v>0</v>
      </c>
      <c r="AA32" s="8">
        <v>3095</v>
      </c>
      <c r="AB32" s="8">
        <v>6</v>
      </c>
      <c r="AC32" s="173">
        <v>8</v>
      </c>
      <c r="AD32" s="173">
        <v>0</v>
      </c>
      <c r="AE32" s="157">
        <f t="shared" si="0"/>
        <v>1608</v>
      </c>
      <c r="AF32" s="157">
        <f t="shared" si="1"/>
        <v>1528</v>
      </c>
      <c r="AG32" s="157">
        <f t="shared" si="2"/>
        <v>567532</v>
      </c>
      <c r="AH32" s="127">
        <v>4701</v>
      </c>
      <c r="AI32" s="46">
        <v>77735</v>
      </c>
      <c r="AJ32" s="19">
        <v>44509</v>
      </c>
      <c r="AK32" s="88">
        <v>100</v>
      </c>
      <c r="AL32" s="88">
        <v>45</v>
      </c>
      <c r="AM32" s="87">
        <v>136</v>
      </c>
      <c r="AN32" s="87">
        <v>0</v>
      </c>
      <c r="AO32" s="91">
        <v>54</v>
      </c>
      <c r="AP32" s="91">
        <v>27</v>
      </c>
      <c r="AQ32" s="92">
        <v>58</v>
      </c>
      <c r="AR32" s="92">
        <v>43</v>
      </c>
      <c r="AS32" s="89">
        <v>193</v>
      </c>
      <c r="AT32" s="89">
        <v>100</v>
      </c>
      <c r="AU32" s="90">
        <v>57</v>
      </c>
      <c r="AV32" s="90">
        <v>40</v>
      </c>
      <c r="AW32" s="21">
        <f t="shared" si="3"/>
        <v>174.65007077220338</v>
      </c>
      <c r="AX32" s="21">
        <f>IFERROR(INT(AW32*'udziały-w-rynku'!$C$27),0)</f>
        <v>870</v>
      </c>
      <c r="AY32" s="39">
        <f t="shared" si="4"/>
        <v>870</v>
      </c>
      <c r="AZ32" s="34">
        <f t="shared" si="5"/>
        <v>-658</v>
      </c>
      <c r="BA32" s="31">
        <f t="shared" si="6"/>
        <v>0.56937172774869105</v>
      </c>
      <c r="BB32" s="70" t="s">
        <v>429</v>
      </c>
      <c r="BC32" s="125" t="s">
        <v>426</v>
      </c>
      <c r="BD32" s="70">
        <f t="shared" si="7"/>
        <v>1528</v>
      </c>
      <c r="BE32" s="71">
        <f t="shared" si="8"/>
        <v>2.4816152586856536E-3</v>
      </c>
      <c r="BF32" s="161">
        <f t="shared" si="9"/>
        <v>1577.5653015617286</v>
      </c>
      <c r="BG32" s="39">
        <f>INT(IFERROR(AO32*(1/($AJ32/$AI32)),0)*'udziały-w-rynku'!$C$27)</f>
        <v>469</v>
      </c>
      <c r="BH32" s="39">
        <f>INT(IFERROR(AQ32*(1/($AJ32/$AI32)),0)*'udziały-w-rynku'!$C$27)</f>
        <v>504</v>
      </c>
      <c r="BI32" s="21">
        <f t="shared" si="10"/>
        <v>237.52409625019661</v>
      </c>
      <c r="BJ32" s="21">
        <f>IFERROR(INT(BI32*'udziały-w-rynku'!$C$27),0)</f>
        <v>1183</v>
      </c>
      <c r="BK32" s="170">
        <f t="shared" si="11"/>
        <v>1183</v>
      </c>
      <c r="BL32" s="40">
        <f>INT(IFERROR(AS32*(1/($AJ32/$AI32)),0)*'udziały-w-rynku'!$C$27)</f>
        <v>1679</v>
      </c>
      <c r="BM32" s="40">
        <f>INT(IFERROR(AU32*(1/($AJ32/$AI32)),0)*'udziały-w-rynku'!$C$27)</f>
        <v>495</v>
      </c>
    </row>
    <row r="33" spans="1:65">
      <c r="A33" s="158">
        <f>VLOOKUP(B33,konwerter_rejonów!A:B,2,FALSE)</f>
        <v>30</v>
      </c>
      <c r="B33" s="11">
        <v>9</v>
      </c>
      <c r="C33" s="85" t="str">
        <f>IFERROR(VLOOKUP(A33,konwerter_rejonów!E:F,2,FALSE),A33)</f>
        <v>A55</v>
      </c>
      <c r="D33" s="8" t="s">
        <v>385</v>
      </c>
      <c r="E33" s="8" t="str">
        <f>VLOOKUP(B33,konwerter_rejonów!A:C,3,FALSE)</f>
        <v>Plac Grunwaldzki</v>
      </c>
      <c r="F33" s="8">
        <v>9</v>
      </c>
      <c r="G33" s="8">
        <v>12</v>
      </c>
      <c r="H33" s="8">
        <v>5</v>
      </c>
      <c r="I33" s="8">
        <v>9</v>
      </c>
      <c r="J33" s="8">
        <v>46</v>
      </c>
      <c r="K33" s="8">
        <v>41</v>
      </c>
      <c r="L33" s="8">
        <v>52</v>
      </c>
      <c r="M33" s="19">
        <v>174</v>
      </c>
      <c r="N33" s="8">
        <v>0</v>
      </c>
      <c r="O33" s="8">
        <v>0</v>
      </c>
      <c r="P33" s="8">
        <v>141</v>
      </c>
      <c r="Q33" s="8">
        <v>170</v>
      </c>
      <c r="R33" s="8">
        <v>28</v>
      </c>
      <c r="S33" s="8">
        <v>2</v>
      </c>
      <c r="T33" s="8">
        <v>0</v>
      </c>
      <c r="U33" s="19">
        <v>341</v>
      </c>
      <c r="V33" s="8">
        <v>77910</v>
      </c>
      <c r="W33" s="8">
        <v>54037</v>
      </c>
      <c r="X33" s="8">
        <v>22282</v>
      </c>
      <c r="Y33" s="8">
        <v>276</v>
      </c>
      <c r="Z33" s="8">
        <v>0</v>
      </c>
      <c r="AA33" s="8">
        <v>5213</v>
      </c>
      <c r="AB33" s="8">
        <v>29</v>
      </c>
      <c r="AC33" s="173">
        <v>9</v>
      </c>
      <c r="AD33" s="173">
        <v>0</v>
      </c>
      <c r="AE33" s="157">
        <f t="shared" si="0"/>
        <v>515</v>
      </c>
      <c r="AF33" s="157">
        <f t="shared" si="1"/>
        <v>506</v>
      </c>
      <c r="AG33" s="157">
        <f t="shared" si="2"/>
        <v>567532</v>
      </c>
      <c r="AH33" s="127">
        <v>8144</v>
      </c>
      <c r="AI33" s="46">
        <v>77735</v>
      </c>
      <c r="AJ33" s="19">
        <v>44509</v>
      </c>
      <c r="AK33" s="88">
        <v>480</v>
      </c>
      <c r="AL33" s="88">
        <v>279</v>
      </c>
      <c r="AM33" s="87">
        <v>555</v>
      </c>
      <c r="AN33" s="87">
        <v>0</v>
      </c>
      <c r="AO33" s="91">
        <v>161</v>
      </c>
      <c r="AP33" s="91">
        <v>108</v>
      </c>
      <c r="AQ33" s="92">
        <v>177</v>
      </c>
      <c r="AR33" s="92">
        <v>192</v>
      </c>
      <c r="AS33" s="89">
        <v>695</v>
      </c>
      <c r="AT33" s="89">
        <v>424</v>
      </c>
      <c r="AU33" s="90">
        <v>198</v>
      </c>
      <c r="AV33" s="90">
        <v>172</v>
      </c>
      <c r="AW33" s="21">
        <f t="shared" si="3"/>
        <v>838.32033970657619</v>
      </c>
      <c r="AX33" s="21">
        <f>IFERROR(INT(AW33*'udziały-w-rynku'!$C$27),0)</f>
        <v>4176</v>
      </c>
      <c r="AY33" s="39">
        <f t="shared" si="4"/>
        <v>4176</v>
      </c>
      <c r="AZ33" s="34">
        <f t="shared" si="5"/>
        <v>3670</v>
      </c>
      <c r="BA33" s="31">
        <f t="shared" si="6"/>
        <v>8.2529644268774707</v>
      </c>
      <c r="BB33" s="70" t="s">
        <v>429</v>
      </c>
      <c r="BC33" s="125" t="s">
        <v>426</v>
      </c>
      <c r="BD33" s="70">
        <f t="shared" si="7"/>
        <v>506</v>
      </c>
      <c r="BE33" s="71">
        <f t="shared" si="8"/>
        <v>8.2179144037627006E-4</v>
      </c>
      <c r="BF33" s="161">
        <f t="shared" si="9"/>
        <v>522.4136404386353</v>
      </c>
      <c r="BG33" s="39">
        <f>INT(IFERROR(AO33*(1/($AJ33/$AI33)),0)*'udziały-w-rynku'!$C$27)</f>
        <v>1400</v>
      </c>
      <c r="BH33" s="39">
        <f>INT(IFERROR(AQ33*(1/($AJ33/$AI33)),0)*'udziały-w-rynku'!$C$27)</f>
        <v>1540</v>
      </c>
      <c r="BI33" s="21">
        <f t="shared" si="10"/>
        <v>969.30789278572877</v>
      </c>
      <c r="BJ33" s="21">
        <f>IFERROR(INT(BI33*'udziały-w-rynku'!$C$27),0)</f>
        <v>4828</v>
      </c>
      <c r="BK33" s="170">
        <f t="shared" si="11"/>
        <v>4828</v>
      </c>
      <c r="BL33" s="40">
        <f>INT(IFERROR(AS33*(1/($AJ33/$AI33)),0)*'udziały-w-rynku'!$C$27)</f>
        <v>6046</v>
      </c>
      <c r="BM33" s="40">
        <f>INT(IFERROR(AU33*(1/($AJ33/$AI33)),0)*'udziały-w-rynku'!$C$27)</f>
        <v>1722</v>
      </c>
    </row>
    <row r="34" spans="1:65">
      <c r="A34" s="158">
        <f>VLOOKUP(B34,konwerter_rejonów!A:B,2,FALSE)</f>
        <v>31</v>
      </c>
      <c r="B34" s="11">
        <v>10</v>
      </c>
      <c r="C34" s="85" t="str">
        <f>IFERROR(VLOOKUP(A34,konwerter_rejonów!E:F,2,FALSE),A34)</f>
        <v>A4</v>
      </c>
      <c r="D34" s="8" t="s">
        <v>385</v>
      </c>
      <c r="E34" s="8" t="str">
        <f>VLOOKUP(B34,konwerter_rejonów!A:C,3,FALSE)</f>
        <v>Grunwaldzka</v>
      </c>
      <c r="F34" s="8">
        <v>71</v>
      </c>
      <c r="G34" s="8">
        <v>87</v>
      </c>
      <c r="H34" s="8">
        <v>31</v>
      </c>
      <c r="I34" s="8">
        <v>41</v>
      </c>
      <c r="J34" s="8">
        <v>320</v>
      </c>
      <c r="K34" s="8">
        <v>264</v>
      </c>
      <c r="L34" s="8">
        <v>244</v>
      </c>
      <c r="M34" s="19">
        <v>1058</v>
      </c>
      <c r="N34" s="8">
        <v>0</v>
      </c>
      <c r="O34" s="8">
        <v>3</v>
      </c>
      <c r="P34" s="8">
        <v>2</v>
      </c>
      <c r="Q34" s="8">
        <v>4</v>
      </c>
      <c r="R34" s="8">
        <v>18</v>
      </c>
      <c r="S34" s="8">
        <v>4</v>
      </c>
      <c r="T34" s="8">
        <v>1</v>
      </c>
      <c r="U34" s="19">
        <v>32</v>
      </c>
      <c r="V34" s="8">
        <v>10547</v>
      </c>
      <c r="W34" s="8">
        <v>850</v>
      </c>
      <c r="X34" s="8">
        <v>73756</v>
      </c>
      <c r="Y34" s="8">
        <v>209</v>
      </c>
      <c r="Z34" s="8">
        <v>0</v>
      </c>
      <c r="AA34" s="8">
        <v>91</v>
      </c>
      <c r="AB34" s="8">
        <v>6</v>
      </c>
      <c r="AC34" s="173">
        <v>10</v>
      </c>
      <c r="AD34" s="173">
        <v>0</v>
      </c>
      <c r="AE34" s="157">
        <f t="shared" si="0"/>
        <v>1090</v>
      </c>
      <c r="AF34" s="157">
        <f t="shared" si="1"/>
        <v>1019</v>
      </c>
      <c r="AG34" s="157">
        <f t="shared" si="2"/>
        <v>567532</v>
      </c>
      <c r="AH34" s="127">
        <v>1334</v>
      </c>
      <c r="AI34" s="46">
        <v>77735</v>
      </c>
      <c r="AJ34" s="19">
        <v>44509</v>
      </c>
      <c r="AK34" s="88">
        <v>109</v>
      </c>
      <c r="AL34" s="88">
        <v>34</v>
      </c>
      <c r="AM34" s="87">
        <v>57</v>
      </c>
      <c r="AN34" s="87">
        <v>0</v>
      </c>
      <c r="AO34" s="91">
        <v>51</v>
      </c>
      <c r="AP34" s="91">
        <v>22</v>
      </c>
      <c r="AQ34" s="92">
        <v>38</v>
      </c>
      <c r="AR34" s="92">
        <v>30</v>
      </c>
      <c r="AS34" s="89">
        <v>56</v>
      </c>
      <c r="AT34" s="89">
        <v>22</v>
      </c>
      <c r="AU34" s="90">
        <v>36</v>
      </c>
      <c r="AV34" s="90">
        <v>26</v>
      </c>
      <c r="AW34" s="21">
        <f t="shared" si="3"/>
        <v>190.36857714170168</v>
      </c>
      <c r="AX34" s="21">
        <f>IFERROR(INT(AW34*'udziały-w-rynku'!$C$27),0)</f>
        <v>948</v>
      </c>
      <c r="AY34" s="39">
        <f t="shared" si="4"/>
        <v>948</v>
      </c>
      <c r="AZ34" s="34">
        <f t="shared" si="5"/>
        <v>-71</v>
      </c>
      <c r="BA34" s="31">
        <f t="shared" si="6"/>
        <v>0.93032384690873404</v>
      </c>
      <c r="BB34" s="70" t="s">
        <v>429</v>
      </c>
      <c r="BC34" s="125" t="s">
        <v>426</v>
      </c>
      <c r="BD34" s="70">
        <f t="shared" si="7"/>
        <v>1019</v>
      </c>
      <c r="BE34" s="71">
        <f t="shared" si="8"/>
        <v>1.6549515370423303E-3</v>
      </c>
      <c r="BF34" s="161">
        <f t="shared" si="9"/>
        <v>1052.0543470493465</v>
      </c>
      <c r="BG34" s="39">
        <f>INT(IFERROR(AO34*(1/($AJ34/$AI34)),0)*'udziały-w-rynku'!$C$27)</f>
        <v>443</v>
      </c>
      <c r="BH34" s="39">
        <f>INT(IFERROR(AQ34*(1/($AJ34/$AI34)),0)*'udziały-w-rynku'!$C$27)</f>
        <v>330</v>
      </c>
      <c r="BI34" s="21">
        <f t="shared" si="10"/>
        <v>99.550540340155933</v>
      </c>
      <c r="BJ34" s="21">
        <f>IFERROR(INT(BI34*'udziały-w-rynku'!$C$27),0)</f>
        <v>495</v>
      </c>
      <c r="BK34" s="170">
        <f t="shared" si="11"/>
        <v>495</v>
      </c>
      <c r="BL34" s="40">
        <f>INT(IFERROR(AS34*(1/($AJ34/$AI34)),0)*'udziały-w-rynku'!$C$27)</f>
        <v>487</v>
      </c>
      <c r="BM34" s="40">
        <f>INT(IFERROR(AU34*(1/($AJ34/$AI34)),0)*'udziały-w-rynku'!$C$27)</f>
        <v>313</v>
      </c>
    </row>
    <row r="35" spans="1:65">
      <c r="A35" s="158">
        <f>VLOOKUP(B35,konwerter_rejonów!A:B,2,FALSE)</f>
        <v>32</v>
      </c>
      <c r="B35" s="11">
        <v>11</v>
      </c>
      <c r="C35" s="85">
        <f>IFERROR(VLOOKUP(A35,konwerter_rejonów!E:F,2,FALSE),A35)</f>
        <v>32</v>
      </c>
      <c r="D35" s="8" t="s">
        <v>385</v>
      </c>
      <c r="E35" s="8" t="str">
        <f>VLOOKUP(B35,konwerter_rejonów!A:C,3,FALSE)</f>
        <v>Prusa/Nowowiejska</v>
      </c>
      <c r="F35" s="8">
        <v>133</v>
      </c>
      <c r="G35" s="8">
        <v>267</v>
      </c>
      <c r="H35" s="8">
        <v>92</v>
      </c>
      <c r="I35" s="8">
        <v>166</v>
      </c>
      <c r="J35" s="8">
        <v>922</v>
      </c>
      <c r="K35" s="8">
        <v>880</v>
      </c>
      <c r="L35" s="8">
        <v>710</v>
      </c>
      <c r="M35" s="19">
        <v>3170</v>
      </c>
      <c r="N35" s="8">
        <v>3</v>
      </c>
      <c r="O35" s="8">
        <v>2</v>
      </c>
      <c r="P35" s="8">
        <v>70</v>
      </c>
      <c r="Q35" s="8">
        <v>226</v>
      </c>
      <c r="R35" s="8">
        <v>49</v>
      </c>
      <c r="S35" s="8">
        <v>4</v>
      </c>
      <c r="T35" s="8">
        <v>1</v>
      </c>
      <c r="U35" s="19">
        <v>355</v>
      </c>
      <c r="V35" s="8">
        <v>0</v>
      </c>
      <c r="W35" s="8">
        <v>843</v>
      </c>
      <c r="X35" s="8">
        <v>173286</v>
      </c>
      <c r="Y35" s="8">
        <v>186</v>
      </c>
      <c r="Z35" s="8">
        <v>489</v>
      </c>
      <c r="AA35" s="8">
        <v>1562</v>
      </c>
      <c r="AB35" s="8">
        <v>8</v>
      </c>
      <c r="AC35" s="173">
        <v>11</v>
      </c>
      <c r="AD35" s="173">
        <v>0</v>
      </c>
      <c r="AE35" s="157">
        <f t="shared" si="0"/>
        <v>3525</v>
      </c>
      <c r="AF35" s="157">
        <f t="shared" si="1"/>
        <v>3392</v>
      </c>
      <c r="AG35" s="157">
        <f t="shared" si="2"/>
        <v>567532</v>
      </c>
      <c r="AH35" s="127">
        <v>938</v>
      </c>
      <c r="AI35" s="46">
        <v>77735</v>
      </c>
      <c r="AJ35" s="19">
        <v>44509</v>
      </c>
      <c r="AK35" s="88">
        <v>683</v>
      </c>
      <c r="AL35" s="88">
        <v>421</v>
      </c>
      <c r="AM35" s="87">
        <v>189</v>
      </c>
      <c r="AN35" s="87">
        <v>0</v>
      </c>
      <c r="AO35" s="91">
        <v>291</v>
      </c>
      <c r="AP35" s="91">
        <v>219</v>
      </c>
      <c r="AQ35" s="92">
        <v>175</v>
      </c>
      <c r="AR35" s="92">
        <v>157</v>
      </c>
      <c r="AS35" s="89">
        <v>248</v>
      </c>
      <c r="AT35" s="89">
        <v>165</v>
      </c>
      <c r="AU35" s="90">
        <v>89</v>
      </c>
      <c r="AV35" s="90">
        <v>83</v>
      </c>
      <c r="AW35" s="21">
        <f t="shared" si="3"/>
        <v>1192.8599833741491</v>
      </c>
      <c r="AX35" s="21">
        <f>IFERROR(INT(AW35*'udziały-w-rynku'!$C$27),0)</f>
        <v>5942</v>
      </c>
      <c r="AY35" s="39">
        <f t="shared" si="4"/>
        <v>5942</v>
      </c>
      <c r="AZ35" s="34">
        <f t="shared" si="5"/>
        <v>2550</v>
      </c>
      <c r="BA35" s="31">
        <f t="shared" si="6"/>
        <v>1.7517688679245282</v>
      </c>
      <c r="BB35" s="70" t="s">
        <v>429</v>
      </c>
      <c r="BC35" s="125" t="s">
        <v>426</v>
      </c>
      <c r="BD35" s="70">
        <f t="shared" si="7"/>
        <v>3392</v>
      </c>
      <c r="BE35" s="71">
        <f t="shared" si="8"/>
        <v>5.5089260192812415E-3</v>
      </c>
      <c r="BF35" s="161">
        <f t="shared" si="9"/>
        <v>3502.0297793831046</v>
      </c>
      <c r="BG35" s="39">
        <f>INT(IFERROR(AO35*(1/($AJ35/$AI35)),0)*'udziały-w-rynku'!$C$27)</f>
        <v>2531</v>
      </c>
      <c r="BH35" s="39">
        <f>INT(IFERROR(AQ35*(1/($AJ35/$AI35)),0)*'udziały-w-rynku'!$C$27)</f>
        <v>1522</v>
      </c>
      <c r="BI35" s="21">
        <f t="shared" si="10"/>
        <v>330.08863375946441</v>
      </c>
      <c r="BJ35" s="21">
        <f>IFERROR(INT(BI35*'udziały-w-rynku'!$C$27),0)</f>
        <v>1644</v>
      </c>
      <c r="BK35" s="170">
        <f t="shared" si="11"/>
        <v>1644</v>
      </c>
      <c r="BL35" s="40">
        <f>INT(IFERROR(AS35*(1/($AJ35/$AI35)),0)*'udziały-w-rynku'!$C$27)</f>
        <v>2157</v>
      </c>
      <c r="BM35" s="40">
        <f>INT(IFERROR(AU35*(1/($AJ35/$AI35)),0)*'udziały-w-rynku'!$C$27)</f>
        <v>774</v>
      </c>
    </row>
    <row r="36" spans="1:65">
      <c r="A36" s="158">
        <f>VLOOKUP(B36,konwerter_rejonów!A:B,2,FALSE)</f>
        <v>33</v>
      </c>
      <c r="B36" s="11">
        <v>12</v>
      </c>
      <c r="C36" s="85">
        <f>IFERROR(VLOOKUP(A36,konwerter_rejonów!E:F,2,FALSE),A36)</f>
        <v>33</v>
      </c>
      <c r="D36" s="8" t="s">
        <v>385</v>
      </c>
      <c r="E36" s="8" t="str">
        <f>VLOOKUP(B36,konwerter_rejonów!A:C,3,FALSE)</f>
        <v>Jaracza</v>
      </c>
      <c r="F36" s="8">
        <v>159</v>
      </c>
      <c r="G36" s="8">
        <v>294</v>
      </c>
      <c r="H36" s="8">
        <v>92</v>
      </c>
      <c r="I36" s="8">
        <v>115</v>
      </c>
      <c r="J36" s="8">
        <v>830</v>
      </c>
      <c r="K36" s="8">
        <v>651</v>
      </c>
      <c r="L36" s="8">
        <v>721</v>
      </c>
      <c r="M36" s="19">
        <v>2862</v>
      </c>
      <c r="N36" s="8">
        <v>11</v>
      </c>
      <c r="O36" s="8">
        <v>7</v>
      </c>
      <c r="P36" s="8">
        <v>3</v>
      </c>
      <c r="Q36" s="8">
        <v>10</v>
      </c>
      <c r="R36" s="8">
        <v>61</v>
      </c>
      <c r="S36" s="8">
        <v>8</v>
      </c>
      <c r="T36" s="8">
        <v>2</v>
      </c>
      <c r="U36" s="19">
        <v>102</v>
      </c>
      <c r="V36" s="8">
        <v>301</v>
      </c>
      <c r="W36" s="8">
        <v>590</v>
      </c>
      <c r="X36" s="8">
        <v>176640</v>
      </c>
      <c r="Y36" s="8">
        <v>99</v>
      </c>
      <c r="Z36" s="8">
        <v>0</v>
      </c>
      <c r="AA36" s="8">
        <v>0</v>
      </c>
      <c r="AB36" s="8">
        <v>13</v>
      </c>
      <c r="AC36" s="173">
        <v>12</v>
      </c>
      <c r="AD36" s="173">
        <v>0</v>
      </c>
      <c r="AE36" s="157">
        <f t="shared" si="0"/>
        <v>2964</v>
      </c>
      <c r="AF36" s="157">
        <f t="shared" si="1"/>
        <v>2805</v>
      </c>
      <c r="AG36" s="157">
        <f t="shared" si="2"/>
        <v>567532</v>
      </c>
      <c r="AH36" s="127">
        <v>918</v>
      </c>
      <c r="AI36" s="46">
        <v>77735</v>
      </c>
      <c r="AJ36" s="19">
        <v>44509</v>
      </c>
      <c r="AK36" s="88">
        <v>196</v>
      </c>
      <c r="AL36" s="88">
        <v>111</v>
      </c>
      <c r="AM36" s="87">
        <v>69</v>
      </c>
      <c r="AN36" s="87">
        <v>0</v>
      </c>
      <c r="AO36" s="91">
        <v>97</v>
      </c>
      <c r="AP36" s="91">
        <v>57</v>
      </c>
      <c r="AQ36" s="92">
        <v>88</v>
      </c>
      <c r="AR36" s="92">
        <v>64</v>
      </c>
      <c r="AS36" s="89">
        <v>88</v>
      </c>
      <c r="AT36" s="89">
        <v>51</v>
      </c>
      <c r="AU36" s="90">
        <v>79</v>
      </c>
      <c r="AV36" s="90">
        <v>51</v>
      </c>
      <c r="AW36" s="21">
        <f t="shared" si="3"/>
        <v>342.31413871351862</v>
      </c>
      <c r="AX36" s="21">
        <f>IFERROR(INT(AW36*'udziały-w-rynku'!$C$27),0)</f>
        <v>1705</v>
      </c>
      <c r="AY36" s="39">
        <f t="shared" si="4"/>
        <v>1705</v>
      </c>
      <c r="AZ36" s="34">
        <f t="shared" si="5"/>
        <v>-1100</v>
      </c>
      <c r="BA36" s="31">
        <f t="shared" si="6"/>
        <v>0.60784313725490191</v>
      </c>
      <c r="BB36" s="70" t="s">
        <v>429</v>
      </c>
      <c r="BC36" s="125" t="s">
        <v>426</v>
      </c>
      <c r="BD36" s="70">
        <f t="shared" si="7"/>
        <v>2805</v>
      </c>
      <c r="BE36" s="71">
        <f t="shared" si="8"/>
        <v>4.5555829846945402E-3</v>
      </c>
      <c r="BF36" s="161">
        <f t="shared" si="9"/>
        <v>2895.9886589533039</v>
      </c>
      <c r="BG36" s="39">
        <f>INT(IFERROR(AO36*(1/($AJ36/$AI36)),0)*'udziały-w-rynku'!$C$27)</f>
        <v>843</v>
      </c>
      <c r="BH36" s="39">
        <f>INT(IFERROR(AQ36*(1/($AJ36/$AI36)),0)*'udziały-w-rynku'!$C$27)</f>
        <v>765</v>
      </c>
      <c r="BI36" s="21">
        <f t="shared" si="10"/>
        <v>120.50854883282034</v>
      </c>
      <c r="BJ36" s="21">
        <f>IFERROR(INT(BI36*'udziały-w-rynku'!$C$27),0)</f>
        <v>600</v>
      </c>
      <c r="BK36" s="170">
        <f t="shared" si="11"/>
        <v>600</v>
      </c>
      <c r="BL36" s="40">
        <f>INT(IFERROR(AS36*(1/($AJ36/$AI36)),0)*'udziały-w-rynku'!$C$27)</f>
        <v>765</v>
      </c>
      <c r="BM36" s="40">
        <f>INT(IFERROR(AU36*(1/($AJ36/$AI36)),0)*'udziały-w-rynku'!$C$27)</f>
        <v>687</v>
      </c>
    </row>
    <row r="37" spans="1:65">
      <c r="A37" s="158">
        <f>VLOOKUP(B37,konwerter_rejonów!A:B,2,FALSE)</f>
        <v>34</v>
      </c>
      <c r="B37" s="11">
        <v>13</v>
      </c>
      <c r="C37" s="85">
        <f>IFERROR(VLOOKUP(A37,konwerter_rejonów!E:F,2,FALSE),A37)</f>
        <v>34</v>
      </c>
      <c r="D37" s="8" t="s">
        <v>385</v>
      </c>
      <c r="E37" s="8" t="str">
        <f>VLOOKUP(B37,konwerter_rejonów!A:C,3,FALSE)</f>
        <v>Browar Piastowski</v>
      </c>
      <c r="F37" s="8">
        <v>200</v>
      </c>
      <c r="G37" s="8">
        <v>348</v>
      </c>
      <c r="H37" s="8">
        <v>133</v>
      </c>
      <c r="I37" s="8">
        <v>220</v>
      </c>
      <c r="J37" s="8">
        <v>1233</v>
      </c>
      <c r="K37" s="8">
        <v>1109</v>
      </c>
      <c r="L37" s="8">
        <v>849</v>
      </c>
      <c r="M37" s="19">
        <v>4092</v>
      </c>
      <c r="N37" s="8">
        <v>2</v>
      </c>
      <c r="O37" s="8">
        <v>3</v>
      </c>
      <c r="P37" s="8">
        <v>2</v>
      </c>
      <c r="Q37" s="8">
        <v>10</v>
      </c>
      <c r="R37" s="8">
        <v>26</v>
      </c>
      <c r="S37" s="8">
        <v>8</v>
      </c>
      <c r="T37" s="8">
        <v>1</v>
      </c>
      <c r="U37" s="19">
        <v>52</v>
      </c>
      <c r="V37" s="8">
        <v>5461</v>
      </c>
      <c r="W37" s="8">
        <v>5304</v>
      </c>
      <c r="X37" s="8">
        <v>188094</v>
      </c>
      <c r="Y37" s="8">
        <v>37644</v>
      </c>
      <c r="Z37" s="8">
        <v>402</v>
      </c>
      <c r="AA37" s="8">
        <v>0</v>
      </c>
      <c r="AB37" s="8">
        <v>5</v>
      </c>
      <c r="AC37" s="173">
        <v>13</v>
      </c>
      <c r="AD37" s="173">
        <v>0</v>
      </c>
      <c r="AE37" s="157">
        <f t="shared" si="0"/>
        <v>4144</v>
      </c>
      <c r="AF37" s="157">
        <f t="shared" si="1"/>
        <v>3944</v>
      </c>
      <c r="AG37" s="157">
        <f t="shared" si="2"/>
        <v>567532</v>
      </c>
      <c r="AH37" s="127">
        <v>1068</v>
      </c>
      <c r="AI37" s="46">
        <v>77735</v>
      </c>
      <c r="AJ37" s="19">
        <v>44509</v>
      </c>
      <c r="AK37" s="88">
        <v>111</v>
      </c>
      <c r="AL37" s="88">
        <v>60</v>
      </c>
      <c r="AM37" s="87">
        <v>53</v>
      </c>
      <c r="AN37" s="87">
        <v>0</v>
      </c>
      <c r="AO37" s="91">
        <v>40</v>
      </c>
      <c r="AP37" s="91">
        <v>16</v>
      </c>
      <c r="AQ37" s="92">
        <v>26</v>
      </c>
      <c r="AR37" s="92">
        <v>22</v>
      </c>
      <c r="AS37" s="89">
        <v>27</v>
      </c>
      <c r="AT37" s="89">
        <v>16</v>
      </c>
      <c r="AU37" s="90">
        <v>19</v>
      </c>
      <c r="AV37" s="90">
        <v>12</v>
      </c>
      <c r="AW37" s="21">
        <f t="shared" si="3"/>
        <v>193.86157855714575</v>
      </c>
      <c r="AX37" s="21">
        <f>IFERROR(INT(AW37*'udziały-w-rynku'!$C$27),0)</f>
        <v>965</v>
      </c>
      <c r="AY37" s="39">
        <f t="shared" si="4"/>
        <v>965</v>
      </c>
      <c r="AZ37" s="34">
        <f t="shared" si="5"/>
        <v>-2979</v>
      </c>
      <c r="BA37" s="31">
        <f t="shared" si="6"/>
        <v>0.24467545638945234</v>
      </c>
      <c r="BB37" s="70" t="s">
        <v>429</v>
      </c>
      <c r="BC37" s="125" t="s">
        <v>426</v>
      </c>
      <c r="BD37" s="70">
        <f t="shared" si="7"/>
        <v>3944</v>
      </c>
      <c r="BE37" s="71">
        <f t="shared" si="8"/>
        <v>6.4054257724189901E-3</v>
      </c>
      <c r="BF37" s="161">
        <f t="shared" si="9"/>
        <v>4071.9355689525246</v>
      </c>
      <c r="BG37" s="39">
        <f>INT(IFERROR(AO37*(1/($AJ37/$AI37)),0)*'udziały-w-rynku'!$C$27)</f>
        <v>348</v>
      </c>
      <c r="BH37" s="39">
        <f>INT(IFERROR(AQ37*(1/($AJ37/$AI37)),0)*'udziały-w-rynku'!$C$27)</f>
        <v>226</v>
      </c>
      <c r="BI37" s="21">
        <f t="shared" si="10"/>
        <v>92.564537509267794</v>
      </c>
      <c r="BJ37" s="21">
        <f>IFERROR(INT(BI37*'udziały-w-rynku'!$C$27),0)</f>
        <v>461</v>
      </c>
      <c r="BK37" s="170">
        <f t="shared" si="11"/>
        <v>461</v>
      </c>
      <c r="BL37" s="40">
        <f>INT(IFERROR(AS37*(1/($AJ37/$AI37)),0)*'udziały-w-rynku'!$C$27)</f>
        <v>234</v>
      </c>
      <c r="BM37" s="40">
        <f>INT(IFERROR(AU37*(1/($AJ37/$AI37)),0)*'udziały-w-rynku'!$C$27)</f>
        <v>165</v>
      </c>
    </row>
    <row r="38" spans="1:65">
      <c r="A38" s="158">
        <f>VLOOKUP(B38,konwerter_rejonów!A:B,2,FALSE)</f>
        <v>35</v>
      </c>
      <c r="B38" s="11">
        <v>14</v>
      </c>
      <c r="C38" s="85">
        <f>IFERROR(VLOOKUP(A38,konwerter_rejonów!E:F,2,FALSE),A38)</f>
        <v>35</v>
      </c>
      <c r="D38" s="8" t="s">
        <v>385</v>
      </c>
      <c r="E38" s="8" t="str">
        <f>VLOOKUP(B38,konwerter_rejonów!A:C,3,FALSE)</f>
        <v>Park Tołpy</v>
      </c>
      <c r="F38" s="8">
        <v>453</v>
      </c>
      <c r="G38" s="8">
        <v>674</v>
      </c>
      <c r="H38" s="8">
        <v>293</v>
      </c>
      <c r="I38" s="8">
        <v>414</v>
      </c>
      <c r="J38" s="8">
        <v>2636</v>
      </c>
      <c r="K38" s="8">
        <v>2281</v>
      </c>
      <c r="L38" s="8">
        <v>1845</v>
      </c>
      <c r="M38" s="19">
        <v>8596</v>
      </c>
      <c r="N38" s="8">
        <v>9</v>
      </c>
      <c r="O38" s="8">
        <v>7</v>
      </c>
      <c r="P38" s="8">
        <v>5</v>
      </c>
      <c r="Q38" s="8">
        <v>14</v>
      </c>
      <c r="R38" s="8">
        <v>86</v>
      </c>
      <c r="S38" s="8">
        <v>17</v>
      </c>
      <c r="T38" s="8">
        <v>4</v>
      </c>
      <c r="U38" s="19">
        <v>142</v>
      </c>
      <c r="V38" s="8">
        <v>3880</v>
      </c>
      <c r="W38" s="8">
        <v>5568</v>
      </c>
      <c r="X38" s="8">
        <v>389324</v>
      </c>
      <c r="Y38" s="8">
        <v>387</v>
      </c>
      <c r="Z38" s="8">
        <v>872</v>
      </c>
      <c r="AA38" s="8">
        <v>0</v>
      </c>
      <c r="AB38" s="8">
        <v>16</v>
      </c>
      <c r="AC38" s="173">
        <v>14</v>
      </c>
      <c r="AD38" s="173">
        <v>0</v>
      </c>
      <c r="AE38" s="157">
        <f t="shared" si="0"/>
        <v>8738</v>
      </c>
      <c r="AF38" s="157">
        <f t="shared" si="1"/>
        <v>8285</v>
      </c>
      <c r="AG38" s="157">
        <f t="shared" si="2"/>
        <v>567532</v>
      </c>
      <c r="AH38" s="127">
        <v>2210</v>
      </c>
      <c r="AI38" s="46">
        <v>77735</v>
      </c>
      <c r="AJ38" s="19">
        <v>44509</v>
      </c>
      <c r="AK38" s="88">
        <v>903</v>
      </c>
      <c r="AL38" s="88">
        <v>245</v>
      </c>
      <c r="AM38" s="87">
        <v>260</v>
      </c>
      <c r="AN38" s="87">
        <v>0</v>
      </c>
      <c r="AO38" s="91">
        <v>238</v>
      </c>
      <c r="AP38" s="91">
        <v>44</v>
      </c>
      <c r="AQ38" s="92">
        <v>75</v>
      </c>
      <c r="AR38" s="92">
        <v>29</v>
      </c>
      <c r="AS38" s="89">
        <v>300</v>
      </c>
      <c r="AT38" s="89">
        <v>68</v>
      </c>
      <c r="AU38" s="90">
        <v>55</v>
      </c>
      <c r="AV38" s="90">
        <v>31</v>
      </c>
      <c r="AW38" s="21">
        <f t="shared" si="3"/>
        <v>1577.0901390729966</v>
      </c>
      <c r="AX38" s="21">
        <f>IFERROR(INT(AW38*'udziały-w-rynku'!$C$27),0)</f>
        <v>7856</v>
      </c>
      <c r="AY38" s="39">
        <f t="shared" si="4"/>
        <v>7856</v>
      </c>
      <c r="AZ38" s="34">
        <f t="shared" si="5"/>
        <v>-429</v>
      </c>
      <c r="BA38" s="31">
        <f t="shared" si="6"/>
        <v>0.9482196741098371</v>
      </c>
      <c r="BB38" s="70" t="s">
        <v>429</v>
      </c>
      <c r="BC38" s="125" t="s">
        <v>426</v>
      </c>
      <c r="BD38" s="70">
        <f t="shared" si="7"/>
        <v>8285</v>
      </c>
      <c r="BE38" s="71">
        <f t="shared" si="8"/>
        <v>1.3455616765844659E-2</v>
      </c>
      <c r="BF38" s="161">
        <f t="shared" si="9"/>
        <v>8553.7490336642149</v>
      </c>
      <c r="BG38" s="39">
        <f>INT(IFERROR(AO38*(1/($AJ38/$AI38)),0)*'udziały-w-rynku'!$C$27)</f>
        <v>2070</v>
      </c>
      <c r="BH38" s="39">
        <f>INT(IFERROR(AQ38*(1/($AJ38/$AI38)),0)*'udziały-w-rynku'!$C$27)</f>
        <v>652</v>
      </c>
      <c r="BI38" s="21">
        <f t="shared" si="10"/>
        <v>454.09018400772879</v>
      </c>
      <c r="BJ38" s="21">
        <f>IFERROR(INT(BI38*'udziały-w-rynku'!$C$27),0)</f>
        <v>2262</v>
      </c>
      <c r="BK38" s="170">
        <f t="shared" si="11"/>
        <v>2262</v>
      </c>
      <c r="BL38" s="40">
        <f>INT(IFERROR(AS38*(1/($AJ38/$AI38)),0)*'udziały-w-rynku'!$C$27)</f>
        <v>2610</v>
      </c>
      <c r="BM38" s="40">
        <f>INT(IFERROR(AU38*(1/($AJ38/$AI38)),0)*'udziały-w-rynku'!$C$27)</f>
        <v>478</v>
      </c>
    </row>
    <row r="39" spans="1:65">
      <c r="A39" s="158">
        <f>VLOOKUP(B39,konwerter_rejonów!A:B,2,FALSE)</f>
        <v>36</v>
      </c>
      <c r="B39" s="11">
        <v>15</v>
      </c>
      <c r="C39" s="85">
        <f>IFERROR(VLOOKUP(A39,konwerter_rejonów!E:F,2,FALSE),A39)</f>
        <v>36</v>
      </c>
      <c r="D39" s="8" t="s">
        <v>385</v>
      </c>
      <c r="E39" s="8" t="str">
        <f>VLOOKUP(B39,konwerter_rejonów!A:C,3,FALSE)</f>
        <v>Jedności Narodowej</v>
      </c>
      <c r="F39" s="8">
        <v>380</v>
      </c>
      <c r="G39" s="8">
        <v>572</v>
      </c>
      <c r="H39" s="8">
        <v>259</v>
      </c>
      <c r="I39" s="8">
        <v>347</v>
      </c>
      <c r="J39" s="8">
        <v>2236</v>
      </c>
      <c r="K39" s="8">
        <v>1896</v>
      </c>
      <c r="L39" s="8">
        <v>1425</v>
      </c>
      <c r="M39" s="19">
        <v>7115</v>
      </c>
      <c r="N39" s="8">
        <v>6</v>
      </c>
      <c r="O39" s="8">
        <v>12</v>
      </c>
      <c r="P39" s="8">
        <v>3</v>
      </c>
      <c r="Q39" s="8">
        <v>25</v>
      </c>
      <c r="R39" s="8">
        <v>79</v>
      </c>
      <c r="S39" s="8">
        <v>24</v>
      </c>
      <c r="T39" s="8">
        <v>6</v>
      </c>
      <c r="U39" s="19">
        <v>155</v>
      </c>
      <c r="V39" s="8">
        <v>0</v>
      </c>
      <c r="W39" s="8">
        <v>2144</v>
      </c>
      <c r="X39" s="8">
        <v>360167</v>
      </c>
      <c r="Y39" s="8">
        <v>613</v>
      </c>
      <c r="Z39" s="8">
        <v>687</v>
      </c>
      <c r="AA39" s="8">
        <v>0</v>
      </c>
      <c r="AB39" s="8">
        <v>12</v>
      </c>
      <c r="AC39" s="173">
        <v>15</v>
      </c>
      <c r="AD39" s="173">
        <v>0</v>
      </c>
      <c r="AE39" s="157">
        <f t="shared" si="0"/>
        <v>7270</v>
      </c>
      <c r="AF39" s="157">
        <f t="shared" si="1"/>
        <v>6890</v>
      </c>
      <c r="AG39" s="157">
        <f t="shared" si="2"/>
        <v>567532</v>
      </c>
      <c r="AH39" s="127">
        <v>1776</v>
      </c>
      <c r="AI39" s="46">
        <v>77735</v>
      </c>
      <c r="AJ39" s="19">
        <v>44509</v>
      </c>
      <c r="AK39" s="88">
        <v>728</v>
      </c>
      <c r="AL39" s="88">
        <v>542</v>
      </c>
      <c r="AM39" s="87">
        <v>176</v>
      </c>
      <c r="AN39" s="87">
        <v>0</v>
      </c>
      <c r="AO39" s="91">
        <v>298</v>
      </c>
      <c r="AP39" s="91">
        <v>242</v>
      </c>
      <c r="AQ39" s="92">
        <v>147</v>
      </c>
      <c r="AR39" s="92">
        <v>139</v>
      </c>
      <c r="AS39" s="89">
        <v>206</v>
      </c>
      <c r="AT39" s="89">
        <v>140</v>
      </c>
      <c r="AU39" s="90">
        <v>80</v>
      </c>
      <c r="AV39" s="90">
        <v>84</v>
      </c>
      <c r="AW39" s="21">
        <f t="shared" si="3"/>
        <v>1271.4525152216406</v>
      </c>
      <c r="AX39" s="21">
        <f>IFERROR(INT(AW39*'udziały-w-rynku'!$C$27),0)</f>
        <v>6334</v>
      </c>
      <c r="AY39" s="39">
        <f t="shared" si="4"/>
        <v>6334</v>
      </c>
      <c r="AZ39" s="34">
        <f t="shared" si="5"/>
        <v>-556</v>
      </c>
      <c r="BA39" s="31">
        <f t="shared" si="6"/>
        <v>0.91930333817126275</v>
      </c>
      <c r="BB39" s="70" t="s">
        <v>429</v>
      </c>
      <c r="BC39" s="125" t="s">
        <v>426</v>
      </c>
      <c r="BD39" s="70">
        <f t="shared" si="7"/>
        <v>6890</v>
      </c>
      <c r="BE39" s="71">
        <f t="shared" si="8"/>
        <v>1.1190005976665021E-2</v>
      </c>
      <c r="BF39" s="161">
        <f t="shared" si="9"/>
        <v>7113.4979893719301</v>
      </c>
      <c r="BG39" s="39">
        <f>INT(IFERROR(AO39*(1/($AJ39/$AI39)),0)*'udziały-w-rynku'!$C$27)</f>
        <v>2592</v>
      </c>
      <c r="BH39" s="39">
        <f>INT(IFERROR(AQ39*(1/($AJ39/$AI39)),0)*'udziały-w-rynku'!$C$27)</f>
        <v>1278</v>
      </c>
      <c r="BI39" s="21">
        <f t="shared" si="10"/>
        <v>307.38412455907797</v>
      </c>
      <c r="BJ39" s="21">
        <f>IFERROR(INT(BI39*'udziały-w-rynku'!$C$27),0)</f>
        <v>1531</v>
      </c>
      <c r="BK39" s="170">
        <f t="shared" si="11"/>
        <v>1531</v>
      </c>
      <c r="BL39" s="40">
        <f>INT(IFERROR(AS39*(1/($AJ39/$AI39)),0)*'udziały-w-rynku'!$C$27)</f>
        <v>1792</v>
      </c>
      <c r="BM39" s="40">
        <f>INT(IFERROR(AU39*(1/($AJ39/$AI39)),0)*'udziały-w-rynku'!$C$27)</f>
        <v>696</v>
      </c>
    </row>
    <row r="40" spans="1:65">
      <c r="A40" s="158">
        <f>VLOOKUP(B40,konwerter_rejonów!A:B,2,FALSE)</f>
        <v>37</v>
      </c>
      <c r="B40" s="11">
        <v>16</v>
      </c>
      <c r="C40" s="85" t="str">
        <f>IFERROR(VLOOKUP(A40,konwerter_rejonów!E:F,2,FALSE),A40)</f>
        <v>A48</v>
      </c>
      <c r="D40" s="8" t="s">
        <v>385</v>
      </c>
      <c r="E40" s="8" t="str">
        <f>VLOOKUP(B40,konwerter_rejonów!A:C,3,FALSE)</f>
        <v>Wzgórze Słowiańskie</v>
      </c>
      <c r="F40" s="8">
        <v>49</v>
      </c>
      <c r="G40" s="8">
        <v>30</v>
      </c>
      <c r="H40" s="8">
        <v>16</v>
      </c>
      <c r="I40" s="8">
        <v>36</v>
      </c>
      <c r="J40" s="8">
        <v>192</v>
      </c>
      <c r="K40" s="8">
        <v>99</v>
      </c>
      <c r="L40" s="8">
        <v>69</v>
      </c>
      <c r="M40" s="19">
        <v>491</v>
      </c>
      <c r="N40" s="8">
        <v>2</v>
      </c>
      <c r="O40" s="8">
        <v>0</v>
      </c>
      <c r="P40" s="8">
        <v>0</v>
      </c>
      <c r="Q40" s="8">
        <v>3</v>
      </c>
      <c r="R40" s="8">
        <v>15</v>
      </c>
      <c r="S40" s="8">
        <v>3</v>
      </c>
      <c r="T40" s="8">
        <v>2</v>
      </c>
      <c r="U40" s="19">
        <v>25</v>
      </c>
      <c r="V40" s="8">
        <v>21473</v>
      </c>
      <c r="W40" s="8">
        <v>2444</v>
      </c>
      <c r="X40" s="8">
        <v>48144</v>
      </c>
      <c r="Y40" s="8">
        <v>139</v>
      </c>
      <c r="Z40" s="8">
        <v>0</v>
      </c>
      <c r="AA40" s="8">
        <v>0</v>
      </c>
      <c r="AB40" s="8">
        <v>3</v>
      </c>
      <c r="AC40" s="173">
        <v>16</v>
      </c>
      <c r="AD40" s="173">
        <v>0</v>
      </c>
      <c r="AE40" s="157">
        <f t="shared" si="0"/>
        <v>516</v>
      </c>
      <c r="AF40" s="157">
        <f t="shared" si="1"/>
        <v>467</v>
      </c>
      <c r="AG40" s="157">
        <f t="shared" si="2"/>
        <v>567532</v>
      </c>
      <c r="AH40" s="127">
        <v>283</v>
      </c>
      <c r="AI40" s="46">
        <v>77735</v>
      </c>
      <c r="AJ40" s="19">
        <v>44509</v>
      </c>
      <c r="AK40" s="88">
        <v>76</v>
      </c>
      <c r="AL40" s="88">
        <v>8</v>
      </c>
      <c r="AM40" s="87">
        <v>34</v>
      </c>
      <c r="AN40" s="87">
        <v>0</v>
      </c>
      <c r="AO40" s="91">
        <v>29</v>
      </c>
      <c r="AP40" s="91">
        <v>89</v>
      </c>
      <c r="AQ40" s="92">
        <v>7</v>
      </c>
      <c r="AR40" s="92">
        <v>-1</v>
      </c>
      <c r="AS40" s="89">
        <v>33</v>
      </c>
      <c r="AT40" s="89">
        <v>-1</v>
      </c>
      <c r="AU40" s="90">
        <v>2</v>
      </c>
      <c r="AV40" s="90">
        <v>-1</v>
      </c>
      <c r="AW40" s="21">
        <f t="shared" si="3"/>
        <v>132.73405378687457</v>
      </c>
      <c r="AX40" s="21">
        <f>IFERROR(INT(AW40*'udziały-w-rynku'!$C$27),0)</f>
        <v>661</v>
      </c>
      <c r="AY40" s="39">
        <f t="shared" si="4"/>
        <v>661</v>
      </c>
      <c r="AZ40" s="34">
        <f t="shared" si="5"/>
        <v>194</v>
      </c>
      <c r="BA40" s="31">
        <f t="shared" si="6"/>
        <v>1.4154175588865097</v>
      </c>
      <c r="BB40" s="70" t="s">
        <v>429</v>
      </c>
      <c r="BC40" s="125" t="s">
        <v>425</v>
      </c>
      <c r="BD40" s="70">
        <f t="shared" si="7"/>
        <v>661</v>
      </c>
      <c r="BE40" s="71">
        <f t="shared" si="8"/>
        <v>1.0735259725073408E-3</v>
      </c>
      <c r="BF40" s="161">
        <f t="shared" si="9"/>
        <v>682.44153424888907</v>
      </c>
      <c r="BG40" s="39">
        <f>INT(IFERROR(AO40*(1/($AJ40/$AI40)),0)*'udziały-w-rynku'!$C$27)</f>
        <v>252</v>
      </c>
      <c r="BH40" s="39">
        <f>INT(IFERROR(AQ40*(1/($AJ40/$AI40)),0)*'udziały-w-rynku'!$C$27)</f>
        <v>60</v>
      </c>
      <c r="BI40" s="21">
        <f t="shared" si="10"/>
        <v>59.381024062549152</v>
      </c>
      <c r="BJ40" s="21">
        <f>IFERROR(INT(BI40*'udziały-w-rynku'!$C$27),0)</f>
        <v>295</v>
      </c>
      <c r="BK40" s="170">
        <f t="shared" si="11"/>
        <v>295</v>
      </c>
      <c r="BL40" s="40">
        <f>INT(IFERROR(AS40*(1/($AJ40/$AI40)),0)*'udziały-w-rynku'!$C$27)</f>
        <v>287</v>
      </c>
      <c r="BM40" s="40">
        <f>INT(IFERROR(AU40*(1/($AJ40/$AI40)),0)*'udziały-w-rynku'!$C$27)</f>
        <v>17</v>
      </c>
    </row>
    <row r="41" spans="1:65">
      <c r="A41" s="158">
        <f>VLOOKUP(B41,konwerter_rejonów!A:B,2,FALSE)</f>
        <v>38</v>
      </c>
      <c r="B41" s="11">
        <v>17</v>
      </c>
      <c r="C41" s="85">
        <f>IFERROR(VLOOKUP(A41,konwerter_rejonów!E:F,2,FALSE),A41)</f>
        <v>38</v>
      </c>
      <c r="D41" s="8" t="s">
        <v>385</v>
      </c>
      <c r="E41" s="8" t="str">
        <f>VLOOKUP(B41,konwerter_rejonów!A:C,3,FALSE)</f>
        <v>Na Szańcach</v>
      </c>
      <c r="F41" s="8">
        <v>192</v>
      </c>
      <c r="G41" s="8">
        <v>272</v>
      </c>
      <c r="H41" s="8">
        <v>107</v>
      </c>
      <c r="I41" s="8">
        <v>217</v>
      </c>
      <c r="J41" s="8">
        <v>1155</v>
      </c>
      <c r="K41" s="8">
        <v>1072</v>
      </c>
      <c r="L41" s="8">
        <v>829</v>
      </c>
      <c r="M41" s="19">
        <v>3844</v>
      </c>
      <c r="N41" s="8">
        <v>5</v>
      </c>
      <c r="O41" s="8">
        <v>5</v>
      </c>
      <c r="P41" s="8">
        <v>3</v>
      </c>
      <c r="Q41" s="8">
        <v>15</v>
      </c>
      <c r="R41" s="8">
        <v>67</v>
      </c>
      <c r="S41" s="8">
        <v>14</v>
      </c>
      <c r="T41" s="8">
        <v>5</v>
      </c>
      <c r="U41" s="19">
        <v>114</v>
      </c>
      <c r="V41" s="8">
        <v>12864</v>
      </c>
      <c r="W41" s="8">
        <v>1575</v>
      </c>
      <c r="X41" s="8">
        <v>211815</v>
      </c>
      <c r="Y41" s="8">
        <v>221</v>
      </c>
      <c r="Z41" s="8">
        <v>798</v>
      </c>
      <c r="AA41" s="8">
        <v>920</v>
      </c>
      <c r="AB41" s="8">
        <v>12</v>
      </c>
      <c r="AC41" s="173">
        <v>17</v>
      </c>
      <c r="AD41" s="173">
        <v>0</v>
      </c>
      <c r="AE41" s="157">
        <f t="shared" si="0"/>
        <v>3958</v>
      </c>
      <c r="AF41" s="157">
        <f t="shared" si="1"/>
        <v>3766</v>
      </c>
      <c r="AG41" s="157">
        <f t="shared" si="2"/>
        <v>567532</v>
      </c>
      <c r="AH41" s="127">
        <v>1617</v>
      </c>
      <c r="AI41" s="46">
        <v>77735</v>
      </c>
      <c r="AJ41" s="19">
        <v>44509</v>
      </c>
      <c r="AK41" s="88">
        <v>247</v>
      </c>
      <c r="AL41" s="88">
        <v>157</v>
      </c>
      <c r="AM41" s="87">
        <v>101</v>
      </c>
      <c r="AN41" s="87">
        <v>0</v>
      </c>
      <c r="AO41" s="91">
        <v>112</v>
      </c>
      <c r="AP41" s="91">
        <v>151</v>
      </c>
      <c r="AQ41" s="92">
        <v>86</v>
      </c>
      <c r="AR41" s="92">
        <v>91</v>
      </c>
      <c r="AS41" s="89">
        <v>100</v>
      </c>
      <c r="AT41" s="89">
        <v>69</v>
      </c>
      <c r="AU41" s="90">
        <v>70</v>
      </c>
      <c r="AV41" s="90">
        <v>71</v>
      </c>
      <c r="AW41" s="21">
        <f t="shared" si="3"/>
        <v>431.38567480734235</v>
      </c>
      <c r="AX41" s="21">
        <f>IFERROR(INT(AW41*'udziały-w-rynku'!$C$27),0)</f>
        <v>2149</v>
      </c>
      <c r="AY41" s="39">
        <f t="shared" si="4"/>
        <v>2149</v>
      </c>
      <c r="AZ41" s="34">
        <f t="shared" si="5"/>
        <v>-1617</v>
      </c>
      <c r="BA41" s="31">
        <f t="shared" si="6"/>
        <v>0.57063197026022305</v>
      </c>
      <c r="BB41" s="70" t="s">
        <v>429</v>
      </c>
      <c r="BC41" s="125" t="s">
        <v>426</v>
      </c>
      <c r="BD41" s="70">
        <f t="shared" si="7"/>
        <v>3766</v>
      </c>
      <c r="BE41" s="71">
        <f t="shared" si="8"/>
        <v>6.1163370839071802E-3</v>
      </c>
      <c r="BF41" s="161">
        <f t="shared" si="9"/>
        <v>3888.1616005768783</v>
      </c>
      <c r="BG41" s="39">
        <f>INT(IFERROR(AO41*(1/($AJ41/$AI41)),0)*'udziały-w-rynku'!$C$27)</f>
        <v>974</v>
      </c>
      <c r="BH41" s="39">
        <f>INT(IFERROR(AQ41*(1/($AJ41/$AI41)),0)*'udziały-w-rynku'!$C$27)</f>
        <v>748</v>
      </c>
      <c r="BI41" s="21">
        <f t="shared" si="10"/>
        <v>176.39657147992543</v>
      </c>
      <c r="BJ41" s="21">
        <f>IFERROR(INT(BI41*'udziały-w-rynku'!$C$27),0)</f>
        <v>878</v>
      </c>
      <c r="BK41" s="170">
        <f t="shared" si="11"/>
        <v>878</v>
      </c>
      <c r="BL41" s="40">
        <f>INT(IFERROR(AS41*(1/($AJ41/$AI41)),0)*'udziały-w-rynku'!$C$27)</f>
        <v>870</v>
      </c>
      <c r="BM41" s="40">
        <f>INT(IFERROR(AU41*(1/($AJ41/$AI41)),0)*'udziały-w-rynku'!$C$27)</f>
        <v>609</v>
      </c>
    </row>
    <row r="42" spans="1:65">
      <c r="A42" s="158">
        <f>VLOOKUP(B42,konwerter_rejonów!A:B,2,FALSE)</f>
        <v>39</v>
      </c>
      <c r="B42" s="11">
        <v>18</v>
      </c>
      <c r="C42" s="85">
        <f>IFERROR(VLOOKUP(A42,konwerter_rejonów!E:F,2,FALSE),A42)</f>
        <v>39</v>
      </c>
      <c r="D42" s="8" t="s">
        <v>385</v>
      </c>
      <c r="E42" s="8" t="str">
        <f>VLOOKUP(B42,konwerter_rejonów!A:C,3,FALSE)</f>
        <v>Dworzec Nadodrze</v>
      </c>
      <c r="F42" s="8">
        <v>331</v>
      </c>
      <c r="G42" s="8">
        <v>568</v>
      </c>
      <c r="H42" s="8">
        <v>253</v>
      </c>
      <c r="I42" s="8">
        <v>370</v>
      </c>
      <c r="J42" s="8">
        <v>2170</v>
      </c>
      <c r="K42" s="8">
        <v>1858</v>
      </c>
      <c r="L42" s="8">
        <v>1368</v>
      </c>
      <c r="M42" s="19">
        <v>6918</v>
      </c>
      <c r="N42" s="8">
        <v>10</v>
      </c>
      <c r="O42" s="8">
        <v>6</v>
      </c>
      <c r="P42" s="8">
        <v>13</v>
      </c>
      <c r="Q42" s="8">
        <v>62</v>
      </c>
      <c r="R42" s="8">
        <v>78</v>
      </c>
      <c r="S42" s="8">
        <v>10</v>
      </c>
      <c r="T42" s="8">
        <v>4</v>
      </c>
      <c r="U42" s="19">
        <v>183</v>
      </c>
      <c r="V42" s="8">
        <v>297</v>
      </c>
      <c r="W42" s="8">
        <v>3469</v>
      </c>
      <c r="X42" s="8">
        <v>297764</v>
      </c>
      <c r="Y42" s="8">
        <v>141</v>
      </c>
      <c r="Z42" s="8">
        <v>1063</v>
      </c>
      <c r="AA42" s="8">
        <v>0</v>
      </c>
      <c r="AB42" s="8">
        <v>23</v>
      </c>
      <c r="AC42" s="173">
        <v>18</v>
      </c>
      <c r="AD42" s="173">
        <v>0</v>
      </c>
      <c r="AE42" s="157">
        <f t="shared" si="0"/>
        <v>7101</v>
      </c>
      <c r="AF42" s="157">
        <f t="shared" si="1"/>
        <v>6770</v>
      </c>
      <c r="AG42" s="157">
        <f t="shared" si="2"/>
        <v>567532</v>
      </c>
      <c r="AH42" s="127">
        <v>1657</v>
      </c>
      <c r="AI42" s="46">
        <v>77735</v>
      </c>
      <c r="AJ42" s="19">
        <v>44509</v>
      </c>
      <c r="AK42" s="88">
        <v>570</v>
      </c>
      <c r="AL42" s="88">
        <v>287</v>
      </c>
      <c r="AM42" s="87">
        <v>197</v>
      </c>
      <c r="AN42" s="87">
        <v>0</v>
      </c>
      <c r="AO42" s="91">
        <v>230</v>
      </c>
      <c r="AP42" s="91">
        <v>189</v>
      </c>
      <c r="AQ42" s="92">
        <v>143</v>
      </c>
      <c r="AR42" s="92">
        <v>111</v>
      </c>
      <c r="AS42" s="89">
        <v>211</v>
      </c>
      <c r="AT42" s="89">
        <v>110</v>
      </c>
      <c r="AU42" s="90">
        <v>55</v>
      </c>
      <c r="AV42" s="90">
        <v>62</v>
      </c>
      <c r="AW42" s="21">
        <f t="shared" si="3"/>
        <v>995.50540340155931</v>
      </c>
      <c r="AX42" s="21">
        <f>IFERROR(INT(AW42*'udziały-w-rynku'!$C$27),0)</f>
        <v>4959</v>
      </c>
      <c r="AY42" s="39">
        <f t="shared" si="4"/>
        <v>4959</v>
      </c>
      <c r="AZ42" s="34">
        <f t="shared" si="5"/>
        <v>-1811</v>
      </c>
      <c r="BA42" s="31">
        <f t="shared" si="6"/>
        <v>0.73249630723781389</v>
      </c>
      <c r="BB42" s="70" t="s">
        <v>429</v>
      </c>
      <c r="BC42" s="125" t="s">
        <v>426</v>
      </c>
      <c r="BD42" s="70">
        <f t="shared" si="7"/>
        <v>6770</v>
      </c>
      <c r="BE42" s="71">
        <f t="shared" si="8"/>
        <v>1.0995114725982901E-2</v>
      </c>
      <c r="BF42" s="161">
        <f t="shared" si="9"/>
        <v>6989.6054264220556</v>
      </c>
      <c r="BG42" s="39">
        <f>INT(IFERROR(AO42*(1/($AJ42/$AI42)),0)*'udziały-w-rynku'!$C$27)</f>
        <v>2001</v>
      </c>
      <c r="BH42" s="39">
        <f>INT(IFERROR(AQ42*(1/($AJ42/$AI42)),0)*'udziały-w-rynku'!$C$27)</f>
        <v>1244</v>
      </c>
      <c r="BI42" s="21">
        <f t="shared" si="10"/>
        <v>344.06063942124064</v>
      </c>
      <c r="BJ42" s="21">
        <f>IFERROR(INT(BI42*'udziały-w-rynku'!$C$27),0)</f>
        <v>1714</v>
      </c>
      <c r="BK42" s="170">
        <f t="shared" si="11"/>
        <v>1714</v>
      </c>
      <c r="BL42" s="40">
        <f>INT(IFERROR(AS42*(1/($AJ42/$AI42)),0)*'udziały-w-rynku'!$C$27)</f>
        <v>1835</v>
      </c>
      <c r="BM42" s="40">
        <f>INT(IFERROR(AU42*(1/($AJ42/$AI42)),0)*'udziały-w-rynku'!$C$27)</f>
        <v>478</v>
      </c>
    </row>
    <row r="43" spans="1:65">
      <c r="A43" s="158">
        <f>VLOOKUP(B43,konwerter_rejonów!A:B,2,FALSE)</f>
        <v>40</v>
      </c>
      <c r="B43" s="11">
        <v>19</v>
      </c>
      <c r="C43" s="85">
        <f>IFERROR(VLOOKUP(A43,konwerter_rejonów!E:F,2,FALSE),A43)</f>
        <v>40</v>
      </c>
      <c r="D43" s="8" t="s">
        <v>385</v>
      </c>
      <c r="E43" s="8" t="str">
        <f>VLOOKUP(B43,konwerter_rejonów!A:C,3,FALSE)</f>
        <v>Pomorska</v>
      </c>
      <c r="F43" s="8">
        <v>206</v>
      </c>
      <c r="G43" s="8">
        <v>341</v>
      </c>
      <c r="H43" s="8">
        <v>142</v>
      </c>
      <c r="I43" s="8">
        <v>213</v>
      </c>
      <c r="J43" s="8">
        <v>1322</v>
      </c>
      <c r="K43" s="8">
        <v>1050</v>
      </c>
      <c r="L43" s="8">
        <v>741</v>
      </c>
      <c r="M43" s="19">
        <v>4015</v>
      </c>
      <c r="N43" s="8">
        <v>1</v>
      </c>
      <c r="O43" s="8">
        <v>5</v>
      </c>
      <c r="P43" s="8">
        <v>1</v>
      </c>
      <c r="Q43" s="8">
        <v>8</v>
      </c>
      <c r="R43" s="8">
        <v>53</v>
      </c>
      <c r="S43" s="8">
        <v>8</v>
      </c>
      <c r="T43" s="8">
        <v>2</v>
      </c>
      <c r="U43" s="19">
        <v>78</v>
      </c>
      <c r="V43" s="8">
        <v>12891</v>
      </c>
      <c r="W43" s="8">
        <v>2505</v>
      </c>
      <c r="X43" s="8">
        <v>173732</v>
      </c>
      <c r="Y43" s="8">
        <v>171</v>
      </c>
      <c r="Z43" s="8">
        <v>901</v>
      </c>
      <c r="AA43" s="8">
        <v>0</v>
      </c>
      <c r="AB43" s="8">
        <v>17</v>
      </c>
      <c r="AC43" s="173">
        <v>19</v>
      </c>
      <c r="AD43" s="173">
        <v>0</v>
      </c>
      <c r="AE43" s="157">
        <f t="shared" si="0"/>
        <v>4093</v>
      </c>
      <c r="AF43" s="157">
        <f t="shared" si="1"/>
        <v>3887</v>
      </c>
      <c r="AG43" s="157">
        <f t="shared" si="2"/>
        <v>567532</v>
      </c>
      <c r="AH43" s="127">
        <v>1869</v>
      </c>
      <c r="AI43" s="46">
        <v>77735</v>
      </c>
      <c r="AJ43" s="19">
        <v>44509</v>
      </c>
      <c r="AK43" s="88">
        <v>478</v>
      </c>
      <c r="AL43" s="88">
        <v>362</v>
      </c>
      <c r="AM43" s="87">
        <v>183</v>
      </c>
      <c r="AN43" s="87">
        <v>0</v>
      </c>
      <c r="AO43" s="91">
        <v>224</v>
      </c>
      <c r="AP43" s="91">
        <v>5</v>
      </c>
      <c r="AQ43" s="92">
        <v>158</v>
      </c>
      <c r="AR43" s="92">
        <v>145</v>
      </c>
      <c r="AS43" s="89">
        <v>195</v>
      </c>
      <c r="AT43" s="89">
        <v>139</v>
      </c>
      <c r="AU43" s="90">
        <v>97</v>
      </c>
      <c r="AV43" s="90">
        <v>66</v>
      </c>
      <c r="AW43" s="21">
        <f t="shared" si="3"/>
        <v>834.82733829113215</v>
      </c>
      <c r="AX43" s="21">
        <f>IFERROR(INT(AW43*'udziały-w-rynku'!$C$27),0)</f>
        <v>4158</v>
      </c>
      <c r="AY43" s="39">
        <f t="shared" si="4"/>
        <v>4158</v>
      </c>
      <c r="AZ43" s="34">
        <f t="shared" si="5"/>
        <v>271</v>
      </c>
      <c r="BA43" s="31">
        <f t="shared" si="6"/>
        <v>1.069719578080782</v>
      </c>
      <c r="BB43" s="70" t="s">
        <v>429</v>
      </c>
      <c r="BC43" s="125" t="s">
        <v>425</v>
      </c>
      <c r="BD43" s="70">
        <f t="shared" si="7"/>
        <v>4158</v>
      </c>
      <c r="BE43" s="71">
        <f t="shared" si="8"/>
        <v>6.7529818361354368E-3</v>
      </c>
      <c r="BF43" s="161">
        <f t="shared" si="9"/>
        <v>4292.8773062131331</v>
      </c>
      <c r="BG43" s="39">
        <f>INT(IFERROR(AO43*(1/($AJ43/$AI43)),0)*'udziały-w-rynku'!$C$27)</f>
        <v>1948</v>
      </c>
      <c r="BH43" s="39">
        <f>INT(IFERROR(AQ43*(1/($AJ43/$AI43)),0)*'udziały-w-rynku'!$C$27)</f>
        <v>1374</v>
      </c>
      <c r="BI43" s="21">
        <f t="shared" si="10"/>
        <v>319.60962951313218</v>
      </c>
      <c r="BJ43" s="21">
        <f>IFERROR(INT(BI43*'udziały-w-rynku'!$C$27),0)</f>
        <v>1592</v>
      </c>
      <c r="BK43" s="170">
        <f t="shared" si="11"/>
        <v>1592</v>
      </c>
      <c r="BL43" s="40">
        <f>INT(IFERROR(AS43*(1/($AJ43/$AI43)),0)*'udziały-w-rynku'!$C$27)</f>
        <v>1696</v>
      </c>
      <c r="BM43" s="40">
        <f>INT(IFERROR(AU43*(1/($AJ43/$AI43)),0)*'udziały-w-rynku'!$C$27)</f>
        <v>843</v>
      </c>
    </row>
    <row r="44" spans="1:65">
      <c r="A44" s="158">
        <f>VLOOKUP(B44,konwerter_rejonów!A:B,2,FALSE)</f>
        <v>41</v>
      </c>
      <c r="B44" s="11">
        <v>20</v>
      </c>
      <c r="C44" s="85" t="str">
        <f>IFERROR(VLOOKUP(A44,konwerter_rejonów!E:F,2,FALSE),A44)</f>
        <v>A12</v>
      </c>
      <c r="D44" s="8" t="s">
        <v>385</v>
      </c>
      <c r="E44" s="8" t="str">
        <f>VLOOKUP(B44,konwerter_rejonów!A:C,3,FALSE)</f>
        <v>Ks. Witolda</v>
      </c>
      <c r="F44" s="8">
        <v>22</v>
      </c>
      <c r="G44" s="8">
        <v>36</v>
      </c>
      <c r="H44" s="8">
        <v>19</v>
      </c>
      <c r="I44" s="8">
        <v>31</v>
      </c>
      <c r="J44" s="8">
        <v>139</v>
      </c>
      <c r="K44" s="8">
        <v>104</v>
      </c>
      <c r="L44" s="8">
        <v>76</v>
      </c>
      <c r="M44" s="19">
        <v>427</v>
      </c>
      <c r="N44" s="8">
        <v>2</v>
      </c>
      <c r="O44" s="8">
        <v>0</v>
      </c>
      <c r="P44" s="8">
        <v>0</v>
      </c>
      <c r="Q44" s="8">
        <v>0</v>
      </c>
      <c r="R44" s="8">
        <v>11</v>
      </c>
      <c r="S44" s="8">
        <v>3</v>
      </c>
      <c r="T44" s="8">
        <v>0</v>
      </c>
      <c r="U44" s="19">
        <v>16</v>
      </c>
      <c r="V44" s="8">
        <v>8676</v>
      </c>
      <c r="W44" s="8">
        <v>11377</v>
      </c>
      <c r="X44" s="8">
        <v>40549</v>
      </c>
      <c r="Y44" s="8">
        <v>137</v>
      </c>
      <c r="Z44" s="8">
        <v>0</v>
      </c>
      <c r="AA44" s="8">
        <v>0</v>
      </c>
      <c r="AB44" s="8">
        <v>10</v>
      </c>
      <c r="AC44" s="173">
        <v>20</v>
      </c>
      <c r="AD44" s="173">
        <v>0</v>
      </c>
      <c r="AE44" s="157">
        <f t="shared" si="0"/>
        <v>443</v>
      </c>
      <c r="AF44" s="157">
        <f t="shared" si="1"/>
        <v>421</v>
      </c>
      <c r="AG44" s="157">
        <f t="shared" si="2"/>
        <v>567532</v>
      </c>
      <c r="AH44" s="127">
        <v>548</v>
      </c>
      <c r="AI44" s="46">
        <v>77735</v>
      </c>
      <c r="AJ44" s="19">
        <v>44509</v>
      </c>
      <c r="AK44" s="88">
        <v>40</v>
      </c>
      <c r="AL44" s="88">
        <v>7</v>
      </c>
      <c r="AM44" s="87">
        <v>43</v>
      </c>
      <c r="AN44" s="87">
        <v>0</v>
      </c>
      <c r="AO44" s="91">
        <v>18</v>
      </c>
      <c r="AP44" s="91">
        <v>18</v>
      </c>
      <c r="AQ44" s="92">
        <v>15</v>
      </c>
      <c r="AR44" s="92">
        <v>10</v>
      </c>
      <c r="AS44" s="89">
        <v>39</v>
      </c>
      <c r="AT44" s="89">
        <v>12</v>
      </c>
      <c r="AU44" s="90">
        <v>9</v>
      </c>
      <c r="AV44" s="90">
        <v>-1</v>
      </c>
      <c r="AW44" s="21">
        <f t="shared" si="3"/>
        <v>69.860028308881354</v>
      </c>
      <c r="AX44" s="21">
        <f>IFERROR(INT(AW44*'udziały-w-rynku'!$C$27),0)</f>
        <v>348</v>
      </c>
      <c r="AY44" s="39">
        <f t="shared" si="4"/>
        <v>348</v>
      </c>
      <c r="AZ44" s="34">
        <f t="shared" si="5"/>
        <v>-73</v>
      </c>
      <c r="BA44" s="31">
        <f t="shared" si="6"/>
        <v>0.82660332541567694</v>
      </c>
      <c r="BB44" s="70" t="s">
        <v>429</v>
      </c>
      <c r="BC44" s="125" t="s">
        <v>426</v>
      </c>
      <c r="BD44" s="70">
        <f t="shared" si="7"/>
        <v>421</v>
      </c>
      <c r="BE44" s="71">
        <f t="shared" si="8"/>
        <v>6.8374347114310218E-4</v>
      </c>
      <c r="BF44" s="161">
        <f t="shared" si="9"/>
        <v>434.6564083491412</v>
      </c>
      <c r="BG44" s="39">
        <f>INT(IFERROR(AO44*(1/($AJ44/$AI44)),0)*'udziały-w-rynku'!$C$27)</f>
        <v>156</v>
      </c>
      <c r="BH44" s="39">
        <f>INT(IFERROR(AQ44*(1/($AJ44/$AI44)),0)*'udziały-w-rynku'!$C$27)</f>
        <v>130</v>
      </c>
      <c r="BI44" s="21">
        <f t="shared" si="10"/>
        <v>75.099530432047459</v>
      </c>
      <c r="BJ44" s="21">
        <f>IFERROR(INT(BI44*'udziały-w-rynku'!$C$27),0)</f>
        <v>374</v>
      </c>
      <c r="BK44" s="170">
        <f t="shared" si="11"/>
        <v>374</v>
      </c>
      <c r="BL44" s="40">
        <f>INT(IFERROR(AS44*(1/($AJ44/$AI44)),0)*'udziały-w-rynku'!$C$27)</f>
        <v>339</v>
      </c>
      <c r="BM44" s="40">
        <f>INT(IFERROR(AU44*(1/($AJ44/$AI44)),0)*'udziały-w-rynku'!$C$27)</f>
        <v>78</v>
      </c>
    </row>
    <row r="45" spans="1:65">
      <c r="A45" s="158">
        <f>VLOOKUP(B45,konwerter_rejonów!A:B,2,FALSE)</f>
        <v>42</v>
      </c>
      <c r="B45" s="11">
        <v>21</v>
      </c>
      <c r="C45" s="85" t="str">
        <f>IFERROR(VLOOKUP(A45,konwerter_rejonów!E:F,2,FALSE),A45)</f>
        <v>A12</v>
      </c>
      <c r="D45" s="8" t="s">
        <v>385</v>
      </c>
      <c r="E45" s="8" t="str">
        <f>VLOOKUP(B45,konwerter_rejonów!A:C,3,FALSE)</f>
        <v>Kępa Mieszczańska</v>
      </c>
      <c r="F45" s="8">
        <v>50</v>
      </c>
      <c r="G45" s="8">
        <v>29</v>
      </c>
      <c r="H45" s="8">
        <v>5</v>
      </c>
      <c r="I45" s="8">
        <v>17</v>
      </c>
      <c r="J45" s="8">
        <v>202</v>
      </c>
      <c r="K45" s="8">
        <v>59</v>
      </c>
      <c r="L45" s="8">
        <v>34</v>
      </c>
      <c r="M45" s="19">
        <v>396</v>
      </c>
      <c r="N45" s="8">
        <v>2</v>
      </c>
      <c r="O45" s="8">
        <v>2</v>
      </c>
      <c r="P45" s="8">
        <v>1</v>
      </c>
      <c r="Q45" s="8">
        <v>6</v>
      </c>
      <c r="R45" s="8">
        <v>44</v>
      </c>
      <c r="S45" s="8">
        <v>6</v>
      </c>
      <c r="T45" s="8">
        <v>0</v>
      </c>
      <c r="U45" s="19">
        <v>61</v>
      </c>
      <c r="V45" s="8">
        <v>11606</v>
      </c>
      <c r="W45" s="8">
        <v>7805</v>
      </c>
      <c r="X45" s="8">
        <v>17414</v>
      </c>
      <c r="Y45" s="8">
        <v>17601</v>
      </c>
      <c r="Z45" s="8">
        <v>0</v>
      </c>
      <c r="AA45" s="8">
        <v>0</v>
      </c>
      <c r="AB45" s="8">
        <v>53</v>
      </c>
      <c r="AC45" s="173">
        <v>21</v>
      </c>
      <c r="AD45" s="173">
        <v>0</v>
      </c>
      <c r="AE45" s="157">
        <f t="shared" si="0"/>
        <v>457</v>
      </c>
      <c r="AF45" s="157">
        <f t="shared" si="1"/>
        <v>407</v>
      </c>
      <c r="AG45" s="157">
        <f t="shared" si="2"/>
        <v>567532</v>
      </c>
      <c r="AH45" s="127">
        <v>592</v>
      </c>
      <c r="AI45" s="46">
        <v>77735</v>
      </c>
      <c r="AJ45" s="19">
        <v>44509</v>
      </c>
      <c r="AK45" s="88">
        <v>145</v>
      </c>
      <c r="AL45" s="88">
        <v>44</v>
      </c>
      <c r="AM45" s="87">
        <v>124</v>
      </c>
      <c r="AN45" s="87">
        <v>0</v>
      </c>
      <c r="AO45" s="91">
        <v>54</v>
      </c>
      <c r="AP45" s="91">
        <v>208</v>
      </c>
      <c r="AQ45" s="92">
        <v>49</v>
      </c>
      <c r="AR45" s="92">
        <v>42</v>
      </c>
      <c r="AS45" s="89">
        <v>131</v>
      </c>
      <c r="AT45" s="89">
        <v>44</v>
      </c>
      <c r="AU45" s="90">
        <v>38</v>
      </c>
      <c r="AV45" s="90">
        <v>30</v>
      </c>
      <c r="AW45" s="21">
        <f t="shared" si="3"/>
        <v>253.24260261969491</v>
      </c>
      <c r="AX45" s="21">
        <f>IFERROR(INT(AW45*'udziały-w-rynku'!$C$27),0)</f>
        <v>1261</v>
      </c>
      <c r="AY45" s="39">
        <f t="shared" si="4"/>
        <v>1261</v>
      </c>
      <c r="AZ45" s="34">
        <f t="shared" si="5"/>
        <v>854</v>
      </c>
      <c r="BA45" s="31">
        <f t="shared" si="6"/>
        <v>3.0982800982800982</v>
      </c>
      <c r="BB45" s="70" t="s">
        <v>429</v>
      </c>
      <c r="BC45" s="125" t="s">
        <v>425</v>
      </c>
      <c r="BD45" s="70">
        <f t="shared" si="7"/>
        <v>1261</v>
      </c>
      <c r="BE45" s="71">
        <f t="shared" si="8"/>
        <v>2.0479822259179378E-3</v>
      </c>
      <c r="BF45" s="161">
        <f t="shared" si="9"/>
        <v>1301.9043489982589</v>
      </c>
      <c r="BG45" s="39">
        <f>INT(IFERROR(AO45*(1/($AJ45/$AI45)),0)*'udziały-w-rynku'!$C$27)</f>
        <v>469</v>
      </c>
      <c r="BH45" s="39">
        <f>INT(IFERROR(AQ45*(1/($AJ45/$AI45)),0)*'udziały-w-rynku'!$C$27)</f>
        <v>426</v>
      </c>
      <c r="BI45" s="21">
        <f t="shared" si="10"/>
        <v>216.56608775753219</v>
      </c>
      <c r="BJ45" s="21">
        <f>IFERROR(INT(BI45*'udziały-w-rynku'!$C$27),0)</f>
        <v>1078</v>
      </c>
      <c r="BK45" s="170">
        <f t="shared" si="11"/>
        <v>1078</v>
      </c>
      <c r="BL45" s="40">
        <f>INT(IFERROR(AS45*(1/($AJ45/$AI45)),0)*'udziały-w-rynku'!$C$27)</f>
        <v>1139</v>
      </c>
      <c r="BM45" s="40">
        <f>INT(IFERROR(AU45*(1/($AJ45/$AI45)),0)*'udziały-w-rynku'!$C$27)</f>
        <v>330</v>
      </c>
    </row>
    <row r="46" spans="1:65">
      <c r="A46" s="158">
        <f>VLOOKUP(B46,konwerter_rejonów!A:B,2,FALSE)</f>
        <v>43</v>
      </c>
      <c r="B46" s="11">
        <v>43</v>
      </c>
      <c r="C46" s="85" t="str">
        <f>IFERROR(VLOOKUP(A46,konwerter_rejonów!E:F,2,FALSE),A46)</f>
        <v>A49</v>
      </c>
      <c r="D46" s="8" t="s">
        <v>385</v>
      </c>
      <c r="E46" s="8" t="str">
        <f>VLOOKUP(B46,konwerter_rejonów!A:C,3,FALSE)</f>
        <v>Elektrociepłownia</v>
      </c>
      <c r="F46" s="8">
        <v>1</v>
      </c>
      <c r="G46" s="8">
        <v>4</v>
      </c>
      <c r="H46" s="8">
        <v>1</v>
      </c>
      <c r="I46" s="8">
        <v>0</v>
      </c>
      <c r="J46" s="8">
        <v>5</v>
      </c>
      <c r="K46" s="8">
        <v>3</v>
      </c>
      <c r="L46" s="8">
        <v>3</v>
      </c>
      <c r="M46" s="19">
        <v>17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19">
        <v>0</v>
      </c>
      <c r="V46" s="8">
        <v>39924</v>
      </c>
      <c r="W46" s="8">
        <v>964</v>
      </c>
      <c r="X46" s="8">
        <v>545</v>
      </c>
      <c r="Y46" s="8">
        <v>77679</v>
      </c>
      <c r="Z46" s="8">
        <v>0</v>
      </c>
      <c r="AA46" s="8">
        <v>0</v>
      </c>
      <c r="AB46" s="8">
        <v>3</v>
      </c>
      <c r="AC46" s="173">
        <v>43</v>
      </c>
      <c r="AD46" s="173">
        <v>0</v>
      </c>
      <c r="AE46" s="157">
        <f t="shared" si="0"/>
        <v>17</v>
      </c>
      <c r="AF46" s="157">
        <f t="shared" si="1"/>
        <v>16</v>
      </c>
      <c r="AG46" s="157">
        <f t="shared" si="2"/>
        <v>567532</v>
      </c>
      <c r="AH46" s="127">
        <v>1234</v>
      </c>
      <c r="AI46" s="46">
        <v>77735</v>
      </c>
      <c r="AJ46" s="19">
        <v>44509</v>
      </c>
      <c r="AK46" s="88">
        <v>56</v>
      </c>
      <c r="AL46" s="88">
        <v>6</v>
      </c>
      <c r="AM46" s="87">
        <v>26</v>
      </c>
      <c r="AN46" s="87">
        <v>0</v>
      </c>
      <c r="AO46" s="91">
        <v>19</v>
      </c>
      <c r="AP46" s="91">
        <v>10</v>
      </c>
      <c r="AQ46" s="92">
        <v>9</v>
      </c>
      <c r="AR46" s="92">
        <v>5</v>
      </c>
      <c r="AS46" s="89">
        <v>32</v>
      </c>
      <c r="AT46" s="89">
        <v>6</v>
      </c>
      <c r="AU46" s="90">
        <v>6</v>
      </c>
      <c r="AV46" s="90">
        <v>-1</v>
      </c>
      <c r="AW46" s="21">
        <f t="shared" si="3"/>
        <v>97.804039632433899</v>
      </c>
      <c r="AX46" s="21">
        <f>IFERROR(INT(AW46*'udziały-w-rynku'!$C$27),0)</f>
        <v>487</v>
      </c>
      <c r="AY46" s="39">
        <f t="shared" si="4"/>
        <v>487</v>
      </c>
      <c r="AZ46" s="34">
        <f t="shared" si="5"/>
        <v>471</v>
      </c>
      <c r="BA46" s="31">
        <f t="shared" si="6"/>
        <v>30.4375</v>
      </c>
      <c r="BB46" s="70" t="s">
        <v>429</v>
      </c>
      <c r="BC46" s="125" t="s">
        <v>426</v>
      </c>
      <c r="BD46" s="70">
        <f t="shared" si="7"/>
        <v>16</v>
      </c>
      <c r="BE46" s="71">
        <f t="shared" si="8"/>
        <v>2.5985500090949252E-5</v>
      </c>
      <c r="BF46" s="161">
        <f t="shared" si="9"/>
        <v>16.519008393316529</v>
      </c>
      <c r="BG46" s="39">
        <f>INT(IFERROR(AO46*(1/($AJ46/$AI46)),0)*'udziały-w-rynku'!$C$27)</f>
        <v>165</v>
      </c>
      <c r="BH46" s="39">
        <f>INT(IFERROR(AQ46*(1/($AJ46/$AI46)),0)*'udziały-w-rynku'!$C$27)</f>
        <v>78</v>
      </c>
      <c r="BI46" s="21">
        <f t="shared" si="10"/>
        <v>45.409018400772879</v>
      </c>
      <c r="BJ46" s="21">
        <f>IFERROR(INT(BI46*'udziały-w-rynku'!$C$27),0)</f>
        <v>226</v>
      </c>
      <c r="BK46" s="170">
        <f t="shared" si="11"/>
        <v>226</v>
      </c>
      <c r="BL46" s="40">
        <f>INT(IFERROR(AS46*(1/($AJ46/$AI46)),0)*'udziały-w-rynku'!$C$27)</f>
        <v>278</v>
      </c>
      <c r="BM46" s="40">
        <f>INT(IFERROR(AU46*(1/($AJ46/$AI46)),0)*'udziały-w-rynku'!$C$27)</f>
        <v>52</v>
      </c>
    </row>
    <row r="47" spans="1:65">
      <c r="A47" s="158">
        <f>VLOOKUP(B47,konwerter_rejonów!A:B,2,FALSE)</f>
        <v>44</v>
      </c>
      <c r="B47" s="11">
        <v>44</v>
      </c>
      <c r="C47" s="85">
        <f>IFERROR(VLOOKUP(A47,konwerter_rejonów!E:F,2,FALSE),A47)</f>
        <v>44</v>
      </c>
      <c r="D47" s="8" t="s">
        <v>385</v>
      </c>
      <c r="E47" s="8" t="str">
        <f>VLOOKUP(B47,konwerter_rejonów!A:C,3,FALSE)</f>
        <v>Długa (ZDiUM/Tesco)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19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19">
        <v>0</v>
      </c>
      <c r="V47" s="8">
        <v>8014</v>
      </c>
      <c r="W47" s="8">
        <v>30926</v>
      </c>
      <c r="X47" s="8">
        <v>0</v>
      </c>
      <c r="Y47" s="8">
        <v>20375</v>
      </c>
      <c r="Z47" s="8">
        <v>0</v>
      </c>
      <c r="AA47" s="8">
        <v>0</v>
      </c>
      <c r="AB47" s="8">
        <v>14</v>
      </c>
      <c r="AC47" s="173">
        <v>44</v>
      </c>
      <c r="AD47" s="173">
        <v>0</v>
      </c>
      <c r="AE47" s="157">
        <f t="shared" si="0"/>
        <v>0</v>
      </c>
      <c r="AF47" s="157">
        <f t="shared" si="1"/>
        <v>0</v>
      </c>
      <c r="AG47" s="157">
        <f t="shared" si="2"/>
        <v>567532</v>
      </c>
      <c r="AH47" s="127">
        <v>985</v>
      </c>
      <c r="AI47" s="46">
        <v>77735</v>
      </c>
      <c r="AJ47" s="19">
        <v>44509</v>
      </c>
      <c r="AK47" s="88">
        <v>84</v>
      </c>
      <c r="AL47" s="88">
        <v>41</v>
      </c>
      <c r="AM47" s="87">
        <v>64</v>
      </c>
      <c r="AN47" s="87">
        <v>0</v>
      </c>
      <c r="AO47" s="91">
        <v>31</v>
      </c>
      <c r="AP47" s="91">
        <v>106</v>
      </c>
      <c r="AQ47" s="92">
        <v>22</v>
      </c>
      <c r="AR47" s="92">
        <v>24</v>
      </c>
      <c r="AS47" s="89">
        <v>63</v>
      </c>
      <c r="AT47" s="89">
        <v>26</v>
      </c>
      <c r="AU47" s="90">
        <v>22</v>
      </c>
      <c r="AV47" s="90">
        <v>23</v>
      </c>
      <c r="AW47" s="21">
        <f t="shared" si="3"/>
        <v>146.70605944865085</v>
      </c>
      <c r="AX47" s="21">
        <f>IFERROR(INT(AW47*'udziały-w-rynku'!$C$27),0)</f>
        <v>730</v>
      </c>
      <c r="AY47" s="39">
        <f t="shared" si="4"/>
        <v>730</v>
      </c>
      <c r="AZ47" s="34">
        <f t="shared" si="5"/>
        <v>730</v>
      </c>
      <c r="BA47" s="31" t="str">
        <f t="shared" si="6"/>
        <v/>
      </c>
      <c r="BB47" s="70" t="s">
        <v>429</v>
      </c>
      <c r="BC47" s="125" t="s">
        <v>426</v>
      </c>
      <c r="BD47" s="70">
        <f>IFERROR(IF(BB47="do weryfikacji",IF(BC47="BIG-DATA",AY47,IF(BC47="PESEL",AF47,"do uzupełnienia")),BB47),0)</f>
        <v>0</v>
      </c>
      <c r="BE47" s="71">
        <f t="shared" si="8"/>
        <v>0</v>
      </c>
      <c r="BF47" s="161">
        <f t="shared" si="9"/>
        <v>0</v>
      </c>
      <c r="BG47" s="39">
        <f>INT(IFERROR(AO47*(1/($AJ47/$AI47)),0)*'udziały-w-rynku'!$C$27)</f>
        <v>269</v>
      </c>
      <c r="BH47" s="39">
        <f>INT(IFERROR(AQ47*(1/($AJ47/$AI47)),0)*'udziały-w-rynku'!$C$27)</f>
        <v>191</v>
      </c>
      <c r="BI47" s="21">
        <f t="shared" si="10"/>
        <v>111.77604529421016</v>
      </c>
      <c r="BJ47" s="21">
        <f>IFERROR(INT(BI47*'udziały-w-rynku'!$C$27),0)</f>
        <v>556</v>
      </c>
      <c r="BK47" s="170">
        <f t="shared" si="11"/>
        <v>556</v>
      </c>
      <c r="BL47" s="40">
        <f>INT(IFERROR(AS47*(1/($AJ47/$AI47)),0)*'udziały-w-rynku'!$C$27)</f>
        <v>548</v>
      </c>
      <c r="BM47" s="40">
        <f>INT(IFERROR(AU47*(1/($AJ47/$AI47)),0)*'udziały-w-rynku'!$C$27)</f>
        <v>191</v>
      </c>
    </row>
    <row r="48" spans="1:65">
      <c r="A48" s="158">
        <f>VLOOKUP(B48,konwerter_rejonów!A:B,2,FALSE)</f>
        <v>45</v>
      </c>
      <c r="B48" s="11">
        <v>45</v>
      </c>
      <c r="C48" s="85" t="str">
        <f>IFERROR(VLOOKUP(A48,konwerter_rejonów!E:F,2,FALSE),A48)</f>
        <v>A49</v>
      </c>
      <c r="D48" s="8" t="s">
        <v>385</v>
      </c>
      <c r="E48" s="8" t="str">
        <f>VLOOKUP(B48,konwerter_rejonów!A:C,3,FALSE)</f>
        <v>Starogroblowa</v>
      </c>
      <c r="F48" s="8">
        <v>2</v>
      </c>
      <c r="G48" s="8">
        <v>0</v>
      </c>
      <c r="H48" s="8">
        <v>0</v>
      </c>
      <c r="I48" s="8">
        <v>0</v>
      </c>
      <c r="J48" s="8">
        <v>5</v>
      </c>
      <c r="K48" s="8">
        <v>3</v>
      </c>
      <c r="L48" s="8">
        <v>4</v>
      </c>
      <c r="M48" s="19">
        <v>14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19">
        <v>0</v>
      </c>
      <c r="V48" s="8">
        <v>760</v>
      </c>
      <c r="W48" s="8">
        <v>2277</v>
      </c>
      <c r="X48" s="8">
        <v>558</v>
      </c>
      <c r="Y48" s="8">
        <v>524</v>
      </c>
      <c r="Z48" s="8">
        <v>0</v>
      </c>
      <c r="AA48" s="8">
        <v>181</v>
      </c>
      <c r="AB48" s="8">
        <v>20</v>
      </c>
      <c r="AC48" s="173">
        <v>45</v>
      </c>
      <c r="AD48" s="173">
        <v>0</v>
      </c>
      <c r="AE48" s="157">
        <f t="shared" si="0"/>
        <v>14</v>
      </c>
      <c r="AF48" s="157">
        <f t="shared" si="1"/>
        <v>12</v>
      </c>
      <c r="AG48" s="157">
        <f t="shared" si="2"/>
        <v>567532</v>
      </c>
      <c r="AH48" s="127">
        <v>51</v>
      </c>
      <c r="AI48" s="46">
        <v>77735</v>
      </c>
      <c r="AJ48" s="19">
        <v>44509</v>
      </c>
      <c r="AK48" s="88">
        <v>99</v>
      </c>
      <c r="AL48" s="88">
        <v>23</v>
      </c>
      <c r="AM48" s="87">
        <v>66</v>
      </c>
      <c r="AN48" s="87">
        <v>0</v>
      </c>
      <c r="AO48" s="91">
        <v>39</v>
      </c>
      <c r="AP48" s="91">
        <v>199</v>
      </c>
      <c r="AQ48" s="92">
        <v>42</v>
      </c>
      <c r="AR48" s="92">
        <v>37</v>
      </c>
      <c r="AS48" s="89">
        <v>74</v>
      </c>
      <c r="AT48" s="89">
        <v>29</v>
      </c>
      <c r="AU48" s="90">
        <v>44</v>
      </c>
      <c r="AV48" s="90">
        <v>30</v>
      </c>
      <c r="AW48" s="21">
        <f t="shared" si="3"/>
        <v>172.90357006448136</v>
      </c>
      <c r="AX48" s="21">
        <f>IFERROR(INT(AW48*'udziały-w-rynku'!$C$27),0)</f>
        <v>861</v>
      </c>
      <c r="AY48" s="39">
        <f t="shared" si="4"/>
        <v>861</v>
      </c>
      <c r="AZ48" s="34">
        <f t="shared" si="5"/>
        <v>849</v>
      </c>
      <c r="BA48" s="31">
        <f t="shared" si="6"/>
        <v>71.75</v>
      </c>
      <c r="BB48" s="70" t="s">
        <v>429</v>
      </c>
      <c r="BC48" s="125" t="s">
        <v>426</v>
      </c>
      <c r="BD48" s="70">
        <f t="shared" ref="BD48:BD65" si="12">IF(BB48="do weryfikacji",IF(BC48="BIG-DATA",AY48,IF(BC48="PESEL",AF48,"do uzupełnienia")),BB48)</f>
        <v>12</v>
      </c>
      <c r="BE48" s="71">
        <f t="shared" si="8"/>
        <v>1.9489125068211937E-5</v>
      </c>
      <c r="BF48" s="161">
        <f t="shared" si="9"/>
        <v>12.389256294987396</v>
      </c>
      <c r="BG48" s="39">
        <f>INT(IFERROR(AO48*(1/($AJ48/$AI48)),0)*'udziały-w-rynku'!$C$27)</f>
        <v>339</v>
      </c>
      <c r="BH48" s="39">
        <f>INT(IFERROR(AQ48*(1/($AJ48/$AI48)),0)*'udziały-w-rynku'!$C$27)</f>
        <v>365</v>
      </c>
      <c r="BI48" s="21">
        <f t="shared" si="10"/>
        <v>115.26904670965423</v>
      </c>
      <c r="BJ48" s="21">
        <f>IFERROR(INT(BI48*'udziały-w-rynku'!$C$27),0)</f>
        <v>574</v>
      </c>
      <c r="BK48" s="170">
        <f t="shared" si="11"/>
        <v>574</v>
      </c>
      <c r="BL48" s="40">
        <f>INT(IFERROR(AS48*(1/($AJ48/$AI48)),0)*'udziały-w-rynku'!$C$27)</f>
        <v>643</v>
      </c>
      <c r="BM48" s="40">
        <f>INT(IFERROR(AU48*(1/($AJ48/$AI48)),0)*'udziały-w-rynku'!$C$27)</f>
        <v>382</v>
      </c>
    </row>
    <row r="49" spans="1:65">
      <c r="A49" s="158">
        <f>VLOOKUP(B49,konwerter_rejonów!A:B,2,FALSE)</f>
        <v>46</v>
      </c>
      <c r="B49" s="11">
        <v>46</v>
      </c>
      <c r="C49" s="85">
        <f>IFERROR(VLOOKUP(A49,konwerter_rejonów!E:F,2,FALSE),A49)</f>
        <v>46</v>
      </c>
      <c r="D49" s="8" t="s">
        <v>385</v>
      </c>
      <c r="E49" s="8" t="str">
        <f>VLOOKUP(B49,konwerter_rejonów!A:C,3,FALSE)</f>
        <v>Poznańska</v>
      </c>
      <c r="F49" s="8">
        <v>96</v>
      </c>
      <c r="G49" s="8">
        <v>124</v>
      </c>
      <c r="H49" s="8">
        <v>46</v>
      </c>
      <c r="I49" s="8">
        <v>94</v>
      </c>
      <c r="J49" s="8">
        <v>600</v>
      </c>
      <c r="K49" s="8">
        <v>533</v>
      </c>
      <c r="L49" s="8">
        <v>620</v>
      </c>
      <c r="M49" s="19">
        <v>2113</v>
      </c>
      <c r="N49" s="8">
        <v>4</v>
      </c>
      <c r="O49" s="8">
        <v>2</v>
      </c>
      <c r="P49" s="8">
        <v>2</v>
      </c>
      <c r="Q49" s="8">
        <v>3</v>
      </c>
      <c r="R49" s="8">
        <v>12</v>
      </c>
      <c r="S49" s="8">
        <v>4</v>
      </c>
      <c r="T49" s="8">
        <v>0</v>
      </c>
      <c r="U49" s="19">
        <v>27</v>
      </c>
      <c r="V49" s="8">
        <v>429</v>
      </c>
      <c r="W49" s="8">
        <v>1811</v>
      </c>
      <c r="X49" s="8">
        <v>71565</v>
      </c>
      <c r="Y49" s="8">
        <v>102</v>
      </c>
      <c r="Z49" s="8">
        <v>1163</v>
      </c>
      <c r="AA49" s="8">
        <v>0</v>
      </c>
      <c r="AB49" s="8">
        <v>8</v>
      </c>
      <c r="AC49" s="173">
        <v>46</v>
      </c>
      <c r="AD49" s="173">
        <v>0</v>
      </c>
      <c r="AE49" s="157">
        <f t="shared" si="0"/>
        <v>2140</v>
      </c>
      <c r="AF49" s="157">
        <f t="shared" si="1"/>
        <v>2044</v>
      </c>
      <c r="AG49" s="157">
        <f t="shared" si="2"/>
        <v>567532</v>
      </c>
      <c r="AH49" s="127">
        <v>1205</v>
      </c>
      <c r="AI49" s="46">
        <v>77735</v>
      </c>
      <c r="AJ49" s="19">
        <v>44509</v>
      </c>
      <c r="AK49" s="88">
        <v>270</v>
      </c>
      <c r="AL49" s="88">
        <v>204</v>
      </c>
      <c r="AM49" s="87">
        <v>123</v>
      </c>
      <c r="AN49" s="87">
        <v>0</v>
      </c>
      <c r="AO49" s="91">
        <v>127</v>
      </c>
      <c r="AP49" s="91">
        <v>13</v>
      </c>
      <c r="AQ49" s="92">
        <v>98</v>
      </c>
      <c r="AR49" s="92">
        <v>76</v>
      </c>
      <c r="AS49" s="89">
        <v>136</v>
      </c>
      <c r="AT49" s="89">
        <v>111</v>
      </c>
      <c r="AU49" s="90">
        <v>49</v>
      </c>
      <c r="AV49" s="90">
        <v>48</v>
      </c>
      <c r="AW49" s="21">
        <f t="shared" si="3"/>
        <v>471.55519108494912</v>
      </c>
      <c r="AX49" s="21">
        <f>IFERROR(INT(AW49*'udziały-w-rynku'!$C$27),0)</f>
        <v>2349</v>
      </c>
      <c r="AY49" s="39">
        <f t="shared" si="4"/>
        <v>2349</v>
      </c>
      <c r="AZ49" s="34">
        <f t="shared" si="5"/>
        <v>305</v>
      </c>
      <c r="BA49" s="31">
        <f t="shared" si="6"/>
        <v>1.1492172211350293</v>
      </c>
      <c r="BB49" s="70" t="s">
        <v>429</v>
      </c>
      <c r="BC49" s="125" t="s">
        <v>425</v>
      </c>
      <c r="BD49" s="70">
        <f t="shared" si="12"/>
        <v>2349</v>
      </c>
      <c r="BE49" s="71">
        <f t="shared" si="8"/>
        <v>3.8149962321024867E-3</v>
      </c>
      <c r="BF49" s="161">
        <f t="shared" si="9"/>
        <v>2425.1969197437829</v>
      </c>
      <c r="BG49" s="39">
        <f>INT(IFERROR(AO49*(1/($AJ49/$AI49)),0)*'udziały-w-rynku'!$C$27)</f>
        <v>1104</v>
      </c>
      <c r="BH49" s="39">
        <f>INT(IFERROR(AQ49*(1/($AJ49/$AI49)),0)*'udziały-w-rynku'!$C$27)</f>
        <v>852</v>
      </c>
      <c r="BI49" s="21">
        <f t="shared" si="10"/>
        <v>214.81958704981017</v>
      </c>
      <c r="BJ49" s="21">
        <f>IFERROR(INT(BI49*'udziały-w-rynku'!$C$27),0)</f>
        <v>1070</v>
      </c>
      <c r="BK49" s="170">
        <f t="shared" si="11"/>
        <v>1070</v>
      </c>
      <c r="BL49" s="40">
        <f>INT(IFERROR(AS49*(1/($AJ49/$AI49)),0)*'udziały-w-rynku'!$C$27)</f>
        <v>1183</v>
      </c>
      <c r="BM49" s="40">
        <f>INT(IFERROR(AU49*(1/($AJ49/$AI49)),0)*'udziały-w-rynku'!$C$27)</f>
        <v>426</v>
      </c>
    </row>
    <row r="50" spans="1:65">
      <c r="A50" s="158">
        <f>VLOOKUP(B50,konwerter_rejonów!A:B,2,FALSE)</f>
        <v>47</v>
      </c>
      <c r="B50" s="11">
        <v>47</v>
      </c>
      <c r="C50" s="85">
        <f>IFERROR(VLOOKUP(A50,konwerter_rejonów!E:F,2,FALSE),A50)</f>
        <v>47</v>
      </c>
      <c r="D50" s="8" t="s">
        <v>385</v>
      </c>
      <c r="E50" s="8" t="str">
        <f>VLOOKUP(B50,konwerter_rejonów!A:C,3,FALSE)</f>
        <v>Zachodnia</v>
      </c>
      <c r="F50" s="8">
        <v>190</v>
      </c>
      <c r="G50" s="8">
        <v>311</v>
      </c>
      <c r="H50" s="8">
        <v>144</v>
      </c>
      <c r="I50" s="8">
        <v>200</v>
      </c>
      <c r="J50" s="8">
        <v>1187</v>
      </c>
      <c r="K50" s="8">
        <v>1115</v>
      </c>
      <c r="L50" s="8">
        <v>1330</v>
      </c>
      <c r="M50" s="19">
        <v>4477</v>
      </c>
      <c r="N50" s="8">
        <v>3</v>
      </c>
      <c r="O50" s="8">
        <v>15</v>
      </c>
      <c r="P50" s="8">
        <v>1</v>
      </c>
      <c r="Q50" s="8">
        <v>13</v>
      </c>
      <c r="R50" s="8">
        <v>86</v>
      </c>
      <c r="S50" s="8">
        <v>11</v>
      </c>
      <c r="T50" s="8">
        <v>5</v>
      </c>
      <c r="U50" s="19">
        <v>134</v>
      </c>
      <c r="V50" s="8">
        <v>8800</v>
      </c>
      <c r="W50" s="8">
        <v>4912</v>
      </c>
      <c r="X50" s="8">
        <v>198190</v>
      </c>
      <c r="Y50" s="8">
        <v>60</v>
      </c>
      <c r="Z50" s="8">
        <v>1268</v>
      </c>
      <c r="AA50" s="8">
        <v>526</v>
      </c>
      <c r="AB50" s="8">
        <v>31</v>
      </c>
      <c r="AC50" s="173">
        <v>47</v>
      </c>
      <c r="AD50" s="173">
        <v>0</v>
      </c>
      <c r="AE50" s="157">
        <f t="shared" si="0"/>
        <v>4611</v>
      </c>
      <c r="AF50" s="157">
        <f t="shared" si="1"/>
        <v>4421</v>
      </c>
      <c r="AG50" s="157">
        <f t="shared" si="2"/>
        <v>567532</v>
      </c>
      <c r="AH50" s="127">
        <v>5453</v>
      </c>
      <c r="AI50" s="46">
        <v>77735</v>
      </c>
      <c r="AJ50" s="19">
        <v>44509</v>
      </c>
      <c r="AK50" s="88">
        <v>594</v>
      </c>
      <c r="AL50" s="88">
        <v>379</v>
      </c>
      <c r="AM50" s="87">
        <v>231</v>
      </c>
      <c r="AN50" s="87">
        <v>0</v>
      </c>
      <c r="AO50" s="91">
        <v>273</v>
      </c>
      <c r="AP50" s="91">
        <v>72</v>
      </c>
      <c r="AQ50" s="92">
        <v>188</v>
      </c>
      <c r="AR50" s="92">
        <v>162</v>
      </c>
      <c r="AS50" s="89">
        <v>272</v>
      </c>
      <c r="AT50" s="89">
        <v>190</v>
      </c>
      <c r="AU50" s="90">
        <v>81</v>
      </c>
      <c r="AV50" s="90">
        <v>77</v>
      </c>
      <c r="AW50" s="21">
        <f t="shared" si="3"/>
        <v>1037.421420386888</v>
      </c>
      <c r="AX50" s="21">
        <f>IFERROR(INT(AW50*'udziały-w-rynku'!$C$27),0)</f>
        <v>5168</v>
      </c>
      <c r="AY50" s="39">
        <f t="shared" si="4"/>
        <v>5168</v>
      </c>
      <c r="AZ50" s="34">
        <f t="shared" si="5"/>
        <v>747</v>
      </c>
      <c r="BA50" s="31">
        <f t="shared" si="6"/>
        <v>1.1689662972178241</v>
      </c>
      <c r="BB50" s="70" t="s">
        <v>429</v>
      </c>
      <c r="BC50" s="125" t="s">
        <v>425</v>
      </c>
      <c r="BD50" s="70">
        <f t="shared" si="12"/>
        <v>5168</v>
      </c>
      <c r="BE50" s="71">
        <f t="shared" si="8"/>
        <v>8.3933165293766081E-3</v>
      </c>
      <c r="BF50" s="161">
        <f t="shared" si="9"/>
        <v>5335.639711041239</v>
      </c>
      <c r="BG50" s="39">
        <f>INT(IFERROR(AO50*(1/($AJ50/$AI50)),0)*'udziały-w-rynku'!$C$27)</f>
        <v>2375</v>
      </c>
      <c r="BH50" s="39">
        <f>INT(IFERROR(AQ50*(1/($AJ50/$AI50)),0)*'udziały-w-rynku'!$C$27)</f>
        <v>1635</v>
      </c>
      <c r="BI50" s="21">
        <f t="shared" si="10"/>
        <v>403.4416634837898</v>
      </c>
      <c r="BJ50" s="21">
        <f>IFERROR(INT(BI50*'udziały-w-rynku'!$C$27),0)</f>
        <v>2009</v>
      </c>
      <c r="BK50" s="170">
        <f t="shared" si="11"/>
        <v>2009</v>
      </c>
      <c r="BL50" s="40">
        <f>INT(IFERROR(AS50*(1/($AJ50/$AI50)),0)*'udziały-w-rynku'!$C$27)</f>
        <v>2366</v>
      </c>
      <c r="BM50" s="40">
        <f>INT(IFERROR(AU50*(1/($AJ50/$AI50)),0)*'udziały-w-rynku'!$C$27)</f>
        <v>704</v>
      </c>
    </row>
    <row r="51" spans="1:65">
      <c r="A51" s="158">
        <f>VLOOKUP(B51,konwerter_rejonów!A:B,2,FALSE)</f>
        <v>48</v>
      </c>
      <c r="B51" s="11">
        <v>48</v>
      </c>
      <c r="C51" s="85">
        <f>IFERROR(VLOOKUP(A51,konwerter_rejonów!E:F,2,FALSE),A51)</f>
        <v>48</v>
      </c>
      <c r="D51" s="8" t="s">
        <v>385</v>
      </c>
      <c r="E51" s="8" t="str">
        <f>VLOOKUP(B51,konwerter_rejonów!A:C,3,FALSE)</f>
        <v>Szczepin</v>
      </c>
      <c r="F51" s="8">
        <v>180</v>
      </c>
      <c r="G51" s="8">
        <v>226</v>
      </c>
      <c r="H51" s="8">
        <v>82</v>
      </c>
      <c r="I51" s="8">
        <v>112</v>
      </c>
      <c r="J51" s="8">
        <v>840</v>
      </c>
      <c r="K51" s="8">
        <v>785</v>
      </c>
      <c r="L51" s="8">
        <v>1404</v>
      </c>
      <c r="M51" s="19">
        <v>3629</v>
      </c>
      <c r="N51" s="8">
        <v>4</v>
      </c>
      <c r="O51" s="8">
        <v>3</v>
      </c>
      <c r="P51" s="8">
        <v>1</v>
      </c>
      <c r="Q51" s="8">
        <v>18</v>
      </c>
      <c r="R51" s="8">
        <v>45</v>
      </c>
      <c r="S51" s="8">
        <v>7</v>
      </c>
      <c r="T51" s="8">
        <v>8</v>
      </c>
      <c r="U51" s="19">
        <v>86</v>
      </c>
      <c r="V51" s="8">
        <v>9764</v>
      </c>
      <c r="W51" s="8">
        <v>6786</v>
      </c>
      <c r="X51" s="8">
        <v>187597</v>
      </c>
      <c r="Y51" s="8">
        <v>35</v>
      </c>
      <c r="Z51" s="8">
        <v>583</v>
      </c>
      <c r="AA51" s="8">
        <v>0</v>
      </c>
      <c r="AB51" s="8">
        <v>12</v>
      </c>
      <c r="AC51" s="173">
        <v>48</v>
      </c>
      <c r="AD51" s="173">
        <v>0</v>
      </c>
      <c r="AE51" s="157">
        <f t="shared" si="0"/>
        <v>3715</v>
      </c>
      <c r="AF51" s="157">
        <f t="shared" si="1"/>
        <v>3535</v>
      </c>
      <c r="AG51" s="157">
        <f t="shared" si="2"/>
        <v>567532</v>
      </c>
      <c r="AH51" s="127">
        <v>1992</v>
      </c>
      <c r="AI51" s="46">
        <v>77735</v>
      </c>
      <c r="AJ51" s="19">
        <v>44509</v>
      </c>
      <c r="AK51" s="88">
        <v>209</v>
      </c>
      <c r="AL51" s="88">
        <v>38</v>
      </c>
      <c r="AM51" s="87">
        <v>98</v>
      </c>
      <c r="AN51" s="87">
        <v>0</v>
      </c>
      <c r="AO51" s="91">
        <v>85</v>
      </c>
      <c r="AP51" s="91">
        <v>82</v>
      </c>
      <c r="AQ51" s="92">
        <v>19</v>
      </c>
      <c r="AR51" s="92">
        <v>19</v>
      </c>
      <c r="AS51" s="89">
        <v>132</v>
      </c>
      <c r="AT51" s="89">
        <v>30</v>
      </c>
      <c r="AU51" s="90">
        <v>25</v>
      </c>
      <c r="AV51" s="90">
        <v>14</v>
      </c>
      <c r="AW51" s="21">
        <f t="shared" si="3"/>
        <v>365.01864791390506</v>
      </c>
      <c r="AX51" s="21">
        <f>IFERROR(INT(AW51*'udziały-w-rynku'!$C$27),0)</f>
        <v>1818</v>
      </c>
      <c r="AY51" s="39">
        <f t="shared" si="4"/>
        <v>1818</v>
      </c>
      <c r="AZ51" s="34">
        <f t="shared" si="5"/>
        <v>-1717</v>
      </c>
      <c r="BA51" s="31">
        <f t="shared" si="6"/>
        <v>0.51428571428571423</v>
      </c>
      <c r="BB51" s="70" t="s">
        <v>429</v>
      </c>
      <c r="BC51" s="125" t="s">
        <v>426</v>
      </c>
      <c r="BD51" s="70">
        <f t="shared" si="12"/>
        <v>3535</v>
      </c>
      <c r="BE51" s="71">
        <f t="shared" si="8"/>
        <v>5.7411714263441004E-3</v>
      </c>
      <c r="BF51" s="161">
        <f t="shared" si="9"/>
        <v>3649.6684168983711</v>
      </c>
      <c r="BG51" s="39">
        <f>INT(IFERROR(AO51*(1/($AJ51/$AI51)),0)*'udziały-w-rynku'!$C$27)</f>
        <v>739</v>
      </c>
      <c r="BH51" s="39">
        <f>INT(IFERROR(AQ51*(1/($AJ51/$AI51)),0)*'udziały-w-rynku'!$C$27)</f>
        <v>165</v>
      </c>
      <c r="BI51" s="21">
        <f t="shared" si="10"/>
        <v>171.15706935675931</v>
      </c>
      <c r="BJ51" s="21">
        <f>IFERROR(INT(BI51*'udziały-w-rynku'!$C$27),0)</f>
        <v>852</v>
      </c>
      <c r="BK51" s="170">
        <f t="shared" si="11"/>
        <v>852</v>
      </c>
      <c r="BL51" s="40">
        <f>INT(IFERROR(AS51*(1/($AJ51/$AI51)),0)*'udziały-w-rynku'!$C$27)</f>
        <v>1148</v>
      </c>
      <c r="BM51" s="40">
        <f>INT(IFERROR(AU51*(1/($AJ51/$AI51)),0)*'udziały-w-rynku'!$C$27)</f>
        <v>217</v>
      </c>
    </row>
    <row r="52" spans="1:65">
      <c r="A52" s="158">
        <f>VLOOKUP(B52,konwerter_rejonów!A:B,2,FALSE)</f>
        <v>49</v>
      </c>
      <c r="B52" s="11">
        <v>49</v>
      </c>
      <c r="C52" s="85" t="str">
        <f>IFERROR(VLOOKUP(A52,konwerter_rejonów!E:F,2,FALSE),A52)</f>
        <v>A17</v>
      </c>
      <c r="D52" s="8" t="s">
        <v>385</v>
      </c>
      <c r="E52" s="8" t="str">
        <f>VLOOKUP(B52,konwerter_rejonów!A:C,3,FALSE)</f>
        <v>Braniborska</v>
      </c>
      <c r="F52" s="8">
        <v>29</v>
      </c>
      <c r="G52" s="8">
        <v>57</v>
      </c>
      <c r="H52" s="8">
        <v>24</v>
      </c>
      <c r="I52" s="8">
        <v>37</v>
      </c>
      <c r="J52" s="8">
        <v>226</v>
      </c>
      <c r="K52" s="8">
        <v>201</v>
      </c>
      <c r="L52" s="8">
        <v>316</v>
      </c>
      <c r="M52" s="19">
        <v>890</v>
      </c>
      <c r="N52" s="8">
        <v>2</v>
      </c>
      <c r="O52" s="8">
        <v>14</v>
      </c>
      <c r="P52" s="8">
        <v>58</v>
      </c>
      <c r="Q52" s="8">
        <v>8</v>
      </c>
      <c r="R52" s="8">
        <v>22</v>
      </c>
      <c r="S52" s="8">
        <v>3</v>
      </c>
      <c r="T52" s="8">
        <v>0</v>
      </c>
      <c r="U52" s="19">
        <v>107</v>
      </c>
      <c r="V52" s="8">
        <v>12763</v>
      </c>
      <c r="W52" s="8">
        <v>49080</v>
      </c>
      <c r="X52" s="8">
        <v>45394</v>
      </c>
      <c r="Y52" s="8">
        <v>764</v>
      </c>
      <c r="Z52" s="8">
        <v>708</v>
      </c>
      <c r="AA52" s="8">
        <v>109</v>
      </c>
      <c r="AB52" s="8">
        <v>13</v>
      </c>
      <c r="AC52" s="173">
        <v>49</v>
      </c>
      <c r="AD52" s="173">
        <v>0</v>
      </c>
      <c r="AE52" s="157">
        <f t="shared" si="0"/>
        <v>997</v>
      </c>
      <c r="AF52" s="157">
        <f t="shared" si="1"/>
        <v>968</v>
      </c>
      <c r="AG52" s="157">
        <f t="shared" si="2"/>
        <v>567532</v>
      </c>
      <c r="AH52" s="127">
        <v>1685</v>
      </c>
      <c r="AI52" s="46">
        <v>77735</v>
      </c>
      <c r="AJ52" s="19">
        <v>44509</v>
      </c>
      <c r="AK52" s="88">
        <v>271</v>
      </c>
      <c r="AL52" s="88">
        <v>173</v>
      </c>
      <c r="AM52" s="87">
        <v>274</v>
      </c>
      <c r="AN52" s="87">
        <v>0</v>
      </c>
      <c r="AO52" s="91">
        <v>109</v>
      </c>
      <c r="AP52" s="91">
        <v>7</v>
      </c>
      <c r="AQ52" s="92">
        <v>109</v>
      </c>
      <c r="AR52" s="92">
        <v>123</v>
      </c>
      <c r="AS52" s="89">
        <v>260</v>
      </c>
      <c r="AT52" s="89">
        <v>210</v>
      </c>
      <c r="AU52" s="90">
        <v>114</v>
      </c>
      <c r="AV52" s="90">
        <v>116</v>
      </c>
      <c r="AW52" s="21">
        <f t="shared" si="3"/>
        <v>473.30169179267114</v>
      </c>
      <c r="AX52" s="21">
        <f>IFERROR(INT(AW52*'udziały-w-rynku'!$C$27),0)</f>
        <v>2357</v>
      </c>
      <c r="AY52" s="39">
        <f t="shared" si="4"/>
        <v>2357</v>
      </c>
      <c r="AZ52" s="34">
        <f t="shared" si="5"/>
        <v>1389</v>
      </c>
      <c r="BA52" s="31">
        <f t="shared" si="6"/>
        <v>2.4349173553719008</v>
      </c>
      <c r="BB52" s="70" t="s">
        <v>429</v>
      </c>
      <c r="BC52" s="125" t="s">
        <v>425</v>
      </c>
      <c r="BD52" s="70">
        <f t="shared" si="12"/>
        <v>2357</v>
      </c>
      <c r="BE52" s="71">
        <f t="shared" si="8"/>
        <v>3.8279889821479615E-3</v>
      </c>
      <c r="BF52" s="161">
        <f t="shared" si="9"/>
        <v>2433.4564239404413</v>
      </c>
      <c r="BG52" s="39">
        <f>INT(IFERROR(AO52*(1/($AJ52/$AI52)),0)*'udziały-w-rynku'!$C$27)</f>
        <v>948</v>
      </c>
      <c r="BH52" s="39">
        <f>INT(IFERROR(AQ52*(1/($AJ52/$AI52)),0)*'udziały-w-rynku'!$C$27)</f>
        <v>948</v>
      </c>
      <c r="BI52" s="21">
        <f t="shared" si="10"/>
        <v>478.54119391583725</v>
      </c>
      <c r="BJ52" s="21">
        <f>IFERROR(INT(BI52*'udziały-w-rynku'!$C$27),0)</f>
        <v>2383</v>
      </c>
      <c r="BK52" s="170">
        <f t="shared" si="11"/>
        <v>2383</v>
      </c>
      <c r="BL52" s="40">
        <f>INT(IFERROR(AS52*(1/($AJ52/$AI52)),0)*'udziały-w-rynku'!$C$27)</f>
        <v>2262</v>
      </c>
      <c r="BM52" s="40">
        <f>INT(IFERROR(AU52*(1/($AJ52/$AI52)),0)*'udziały-w-rynku'!$C$27)</f>
        <v>991</v>
      </c>
    </row>
    <row r="53" spans="1:65">
      <c r="A53" s="158">
        <f>VLOOKUP(B53,konwerter_rejonów!A:B,2,FALSE)</f>
        <v>50</v>
      </c>
      <c r="B53" s="11">
        <v>50</v>
      </c>
      <c r="C53" s="85">
        <f>IFERROR(VLOOKUP(A53,konwerter_rejonów!E:F,2,FALSE),A53)</f>
        <v>50</v>
      </c>
      <c r="D53" s="8" t="s">
        <v>385</v>
      </c>
      <c r="E53" s="8" t="str">
        <f>VLOOKUP(B53,konwerter_rejonów!A:C,3,FALSE)</f>
        <v>Bolesławiecka</v>
      </c>
      <c r="F53" s="8">
        <v>201</v>
      </c>
      <c r="G53" s="8">
        <v>268</v>
      </c>
      <c r="H53" s="8">
        <v>103</v>
      </c>
      <c r="I53" s="8">
        <v>157</v>
      </c>
      <c r="J53" s="8">
        <v>1072</v>
      </c>
      <c r="K53" s="8">
        <v>976</v>
      </c>
      <c r="L53" s="8">
        <v>1168</v>
      </c>
      <c r="M53" s="19">
        <v>3945</v>
      </c>
      <c r="N53" s="8">
        <v>5</v>
      </c>
      <c r="O53" s="8">
        <v>6</v>
      </c>
      <c r="P53" s="8">
        <v>1</v>
      </c>
      <c r="Q53" s="8">
        <v>13</v>
      </c>
      <c r="R53" s="8">
        <v>49</v>
      </c>
      <c r="S53" s="8">
        <v>11</v>
      </c>
      <c r="T53" s="8">
        <v>2</v>
      </c>
      <c r="U53" s="19">
        <v>87</v>
      </c>
      <c r="V53" s="8">
        <v>14230</v>
      </c>
      <c r="W53" s="8">
        <v>27618</v>
      </c>
      <c r="X53" s="8">
        <v>167799</v>
      </c>
      <c r="Y53" s="8">
        <v>68</v>
      </c>
      <c r="Z53" s="8">
        <v>49</v>
      </c>
      <c r="AA53" s="8">
        <v>0</v>
      </c>
      <c r="AB53" s="8">
        <v>12</v>
      </c>
      <c r="AC53" s="173">
        <v>50</v>
      </c>
      <c r="AD53" s="173">
        <v>0</v>
      </c>
      <c r="AE53" s="157">
        <f t="shared" si="0"/>
        <v>4032</v>
      </c>
      <c r="AF53" s="157">
        <f t="shared" si="1"/>
        <v>3831</v>
      </c>
      <c r="AG53" s="157">
        <f t="shared" si="2"/>
        <v>567532</v>
      </c>
      <c r="AH53" s="127">
        <v>2049</v>
      </c>
      <c r="AI53" s="46">
        <v>77735</v>
      </c>
      <c r="AJ53" s="19">
        <v>44509</v>
      </c>
      <c r="AK53" s="88">
        <v>282</v>
      </c>
      <c r="AL53" s="88">
        <v>156</v>
      </c>
      <c r="AM53" s="87">
        <v>157</v>
      </c>
      <c r="AN53" s="87">
        <v>0</v>
      </c>
      <c r="AO53" s="91">
        <v>120</v>
      </c>
      <c r="AP53" s="91">
        <v>25</v>
      </c>
      <c r="AQ53" s="92">
        <v>130</v>
      </c>
      <c r="AR53" s="92">
        <v>121</v>
      </c>
      <c r="AS53" s="89">
        <v>186</v>
      </c>
      <c r="AT53" s="89">
        <v>136</v>
      </c>
      <c r="AU53" s="90">
        <v>111</v>
      </c>
      <c r="AV53" s="90">
        <v>85</v>
      </c>
      <c r="AW53" s="21">
        <f t="shared" si="3"/>
        <v>492.51319957761353</v>
      </c>
      <c r="AX53" s="21">
        <f>IFERROR(INT(AW53*'udziały-w-rynku'!$C$27),0)</f>
        <v>2453</v>
      </c>
      <c r="AY53" s="39">
        <f t="shared" si="4"/>
        <v>2453</v>
      </c>
      <c r="AZ53" s="34">
        <f t="shared" si="5"/>
        <v>-1378</v>
      </c>
      <c r="BA53" s="31">
        <f t="shared" si="6"/>
        <v>0.64030279300443749</v>
      </c>
      <c r="BB53" s="70" t="s">
        <v>429</v>
      </c>
      <c r="BC53" s="125" t="s">
        <v>426</v>
      </c>
      <c r="BD53" s="70">
        <f t="shared" si="12"/>
        <v>3831</v>
      </c>
      <c r="BE53" s="71">
        <f t="shared" si="8"/>
        <v>6.2219031780266611E-3</v>
      </c>
      <c r="BF53" s="161">
        <f t="shared" si="9"/>
        <v>3955.2700721747265</v>
      </c>
      <c r="BG53" s="39">
        <f>INT(IFERROR(AO53*(1/($AJ53/$AI53)),0)*'udziały-w-rynku'!$C$27)</f>
        <v>1044</v>
      </c>
      <c r="BH53" s="39">
        <f>INT(IFERROR(AQ53*(1/($AJ53/$AI53)),0)*'udziały-w-rynku'!$C$27)</f>
        <v>1131</v>
      </c>
      <c r="BI53" s="21">
        <f t="shared" si="10"/>
        <v>274.2006111123593</v>
      </c>
      <c r="BJ53" s="21">
        <f>IFERROR(INT(BI53*'udziały-w-rynku'!$C$27),0)</f>
        <v>1365</v>
      </c>
      <c r="BK53" s="170">
        <f t="shared" si="11"/>
        <v>1365</v>
      </c>
      <c r="BL53" s="40">
        <f>INT(IFERROR(AS53*(1/($AJ53/$AI53)),0)*'udziały-w-rynku'!$C$27)</f>
        <v>1618</v>
      </c>
      <c r="BM53" s="40">
        <f>INT(IFERROR(AU53*(1/($AJ53/$AI53)),0)*'udziały-w-rynku'!$C$27)</f>
        <v>965</v>
      </c>
    </row>
    <row r="54" spans="1:65">
      <c r="A54" s="158">
        <f>VLOOKUP(B54,konwerter_rejonów!A:B,2,FALSE)</f>
        <v>51</v>
      </c>
      <c r="B54" s="11">
        <v>51</v>
      </c>
      <c r="C54" s="85" t="str">
        <f>IFERROR(VLOOKUP(A54,konwerter_rejonów!E:F,2,FALSE),A54)</f>
        <v>A49</v>
      </c>
      <c r="D54" s="8" t="s">
        <v>385</v>
      </c>
      <c r="E54" s="8" t="str">
        <f>VLOOKUP(B54,konwerter_rejonów!A:C,3,FALSE)</f>
        <v>Robotnicza</v>
      </c>
      <c r="F54" s="8">
        <v>7</v>
      </c>
      <c r="G54" s="8">
        <v>10</v>
      </c>
      <c r="H54" s="8">
        <v>4</v>
      </c>
      <c r="I54" s="8">
        <v>11</v>
      </c>
      <c r="J54" s="8">
        <v>56</v>
      </c>
      <c r="K54" s="8">
        <v>54</v>
      </c>
      <c r="L54" s="8">
        <v>15</v>
      </c>
      <c r="M54" s="19">
        <v>157</v>
      </c>
      <c r="N54" s="8">
        <v>0</v>
      </c>
      <c r="O54" s="8">
        <v>1</v>
      </c>
      <c r="P54" s="8">
        <v>0</v>
      </c>
      <c r="Q54" s="8">
        <v>1</v>
      </c>
      <c r="R54" s="8">
        <v>1</v>
      </c>
      <c r="S54" s="8">
        <v>0</v>
      </c>
      <c r="T54" s="8">
        <v>0</v>
      </c>
      <c r="U54" s="19">
        <v>3</v>
      </c>
      <c r="V54" s="8">
        <v>5360</v>
      </c>
      <c r="W54" s="8">
        <v>12461</v>
      </c>
      <c r="X54" s="8">
        <v>3167</v>
      </c>
      <c r="Y54" s="8">
        <v>227</v>
      </c>
      <c r="Z54" s="8">
        <v>0</v>
      </c>
      <c r="AA54" s="8">
        <v>0</v>
      </c>
      <c r="AB54" s="8">
        <v>14</v>
      </c>
      <c r="AC54" s="173">
        <v>51</v>
      </c>
      <c r="AD54" s="173">
        <v>0</v>
      </c>
      <c r="AE54" s="157">
        <f t="shared" si="0"/>
        <v>160</v>
      </c>
      <c r="AF54" s="157">
        <f t="shared" si="1"/>
        <v>153</v>
      </c>
      <c r="AG54" s="157">
        <f t="shared" si="2"/>
        <v>567532</v>
      </c>
      <c r="AH54" s="127">
        <v>602</v>
      </c>
      <c r="AI54" s="46">
        <v>77735</v>
      </c>
      <c r="AJ54" s="19">
        <v>44509</v>
      </c>
      <c r="AK54" s="88">
        <v>45</v>
      </c>
      <c r="AL54" s="88">
        <v>15</v>
      </c>
      <c r="AM54" s="87">
        <v>41</v>
      </c>
      <c r="AN54" s="87">
        <v>0</v>
      </c>
      <c r="AO54" s="91">
        <v>17</v>
      </c>
      <c r="AP54" s="91">
        <v>131</v>
      </c>
      <c r="AQ54" s="92">
        <v>13</v>
      </c>
      <c r="AR54" s="92">
        <v>11</v>
      </c>
      <c r="AS54" s="89">
        <v>39</v>
      </c>
      <c r="AT54" s="89">
        <v>13</v>
      </c>
      <c r="AU54" s="90">
        <v>2</v>
      </c>
      <c r="AV54" s="90">
        <v>5</v>
      </c>
      <c r="AW54" s="21">
        <f t="shared" si="3"/>
        <v>78.592531847491514</v>
      </c>
      <c r="AX54" s="21">
        <f>IFERROR(INT(AW54*'udziały-w-rynku'!$C$27),0)</f>
        <v>391</v>
      </c>
      <c r="AY54" s="39">
        <f t="shared" si="4"/>
        <v>391</v>
      </c>
      <c r="AZ54" s="34">
        <f t="shared" si="5"/>
        <v>238</v>
      </c>
      <c r="BA54" s="31">
        <f t="shared" si="6"/>
        <v>2.5555555555555554</v>
      </c>
      <c r="BB54" s="70" t="s">
        <v>429</v>
      </c>
      <c r="BC54" s="125" t="s">
        <v>426</v>
      </c>
      <c r="BD54" s="70">
        <f t="shared" si="12"/>
        <v>153</v>
      </c>
      <c r="BE54" s="71">
        <f t="shared" si="8"/>
        <v>2.4848634461970221E-4</v>
      </c>
      <c r="BF54" s="161">
        <f t="shared" si="9"/>
        <v>157.9630177610893</v>
      </c>
      <c r="BG54" s="39">
        <f>INT(IFERROR(AO54*(1/($AJ54/$AI54)),0)*'udziały-w-rynku'!$C$27)</f>
        <v>147</v>
      </c>
      <c r="BH54" s="39">
        <f>INT(IFERROR(AQ54*(1/($AJ54/$AI54)),0)*'udziały-w-rynku'!$C$27)</f>
        <v>113</v>
      </c>
      <c r="BI54" s="21">
        <f t="shared" si="10"/>
        <v>71.606529016603389</v>
      </c>
      <c r="BJ54" s="21">
        <f>IFERROR(INT(BI54*'udziały-w-rynku'!$C$27),0)</f>
        <v>356</v>
      </c>
      <c r="BK54" s="170">
        <f t="shared" si="11"/>
        <v>356</v>
      </c>
      <c r="BL54" s="40">
        <f>INT(IFERROR(AS54*(1/($AJ54/$AI54)),0)*'udziały-w-rynku'!$C$27)</f>
        <v>339</v>
      </c>
      <c r="BM54" s="40">
        <f>INT(IFERROR(AU54*(1/($AJ54/$AI54)),0)*'udziały-w-rynku'!$C$27)</f>
        <v>17</v>
      </c>
    </row>
    <row r="55" spans="1:65">
      <c r="A55" s="158">
        <f>VLOOKUP(B55,konwerter_rejonów!A:B,2,FALSE)</f>
        <v>52</v>
      </c>
      <c r="B55" s="11">
        <v>52</v>
      </c>
      <c r="C55" s="85" t="str">
        <f>IFERROR(VLOOKUP(A55,konwerter_rejonów!E:F,2,FALSE),A55)</f>
        <v>A49</v>
      </c>
      <c r="D55" s="8" t="s">
        <v>385</v>
      </c>
      <c r="E55" s="8" t="str">
        <f>VLOOKUP(B55,konwerter_rejonów!A:C,3,FALSE)</f>
        <v>Góralska</v>
      </c>
      <c r="F55" s="8">
        <v>6</v>
      </c>
      <c r="G55" s="8">
        <v>14</v>
      </c>
      <c r="H55" s="8">
        <v>6</v>
      </c>
      <c r="I55" s="8">
        <v>5</v>
      </c>
      <c r="J55" s="8">
        <v>37</v>
      </c>
      <c r="K55" s="8">
        <v>42</v>
      </c>
      <c r="L55" s="8">
        <v>37</v>
      </c>
      <c r="M55" s="19">
        <v>147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1</v>
      </c>
      <c r="T55" s="8">
        <v>0</v>
      </c>
      <c r="U55" s="19">
        <v>1</v>
      </c>
      <c r="V55" s="8">
        <v>26260</v>
      </c>
      <c r="W55" s="8">
        <v>36160</v>
      </c>
      <c r="X55" s="8">
        <v>4067</v>
      </c>
      <c r="Y55" s="8">
        <v>70392</v>
      </c>
      <c r="Z55" s="8">
        <v>0</v>
      </c>
      <c r="AA55" s="8">
        <v>0</v>
      </c>
      <c r="AB55" s="8">
        <v>20</v>
      </c>
      <c r="AC55" s="173">
        <v>52</v>
      </c>
      <c r="AD55" s="173">
        <v>0</v>
      </c>
      <c r="AE55" s="157">
        <f t="shared" si="0"/>
        <v>148</v>
      </c>
      <c r="AF55" s="157">
        <f t="shared" si="1"/>
        <v>142</v>
      </c>
      <c r="AG55" s="157">
        <f t="shared" si="2"/>
        <v>567532</v>
      </c>
      <c r="AH55" s="127">
        <v>2588</v>
      </c>
      <c r="AI55" s="46">
        <v>77735</v>
      </c>
      <c r="AJ55" s="19">
        <v>44509</v>
      </c>
      <c r="AK55" s="88">
        <v>99</v>
      </c>
      <c r="AL55" s="88">
        <v>52</v>
      </c>
      <c r="AM55" s="87">
        <v>198</v>
      </c>
      <c r="AN55" s="87">
        <v>0</v>
      </c>
      <c r="AO55" s="91">
        <v>49</v>
      </c>
      <c r="AP55" s="91">
        <v>105</v>
      </c>
      <c r="AQ55" s="92">
        <v>37</v>
      </c>
      <c r="AR55" s="92">
        <v>29</v>
      </c>
      <c r="AS55" s="89">
        <v>192</v>
      </c>
      <c r="AT55" s="89">
        <v>87</v>
      </c>
      <c r="AU55" s="90">
        <v>48</v>
      </c>
      <c r="AV55" s="90">
        <v>24</v>
      </c>
      <c r="AW55" s="21">
        <f t="shared" si="3"/>
        <v>172.90357006448136</v>
      </c>
      <c r="AX55" s="21">
        <f>IFERROR(INT(AW55*'udziały-w-rynku'!$C$27),0)</f>
        <v>861</v>
      </c>
      <c r="AY55" s="39">
        <f t="shared" si="4"/>
        <v>861</v>
      </c>
      <c r="AZ55" s="34">
        <f t="shared" si="5"/>
        <v>719</v>
      </c>
      <c r="BA55" s="31">
        <f t="shared" si="6"/>
        <v>6.063380281690141</v>
      </c>
      <c r="BB55" s="70" t="s">
        <v>429</v>
      </c>
      <c r="BC55" s="125" t="s">
        <v>426</v>
      </c>
      <c r="BD55" s="70">
        <f t="shared" si="12"/>
        <v>142</v>
      </c>
      <c r="BE55" s="71">
        <f t="shared" si="8"/>
        <v>2.3062131330717458E-4</v>
      </c>
      <c r="BF55" s="161">
        <f t="shared" si="9"/>
        <v>146.60619949068419</v>
      </c>
      <c r="BG55" s="39">
        <f>INT(IFERROR(AO55*(1/($AJ55/$AI55)),0)*'udziały-w-rynku'!$C$27)</f>
        <v>426</v>
      </c>
      <c r="BH55" s="39">
        <f>INT(IFERROR(AQ55*(1/($AJ55/$AI55)),0)*'udziały-w-rynku'!$C$27)</f>
        <v>321</v>
      </c>
      <c r="BI55" s="21">
        <f t="shared" si="10"/>
        <v>345.80714012896271</v>
      </c>
      <c r="BJ55" s="21">
        <f>IFERROR(INT(BI55*'udziały-w-rynku'!$C$27),0)</f>
        <v>1722</v>
      </c>
      <c r="BK55" s="170">
        <f t="shared" si="11"/>
        <v>1722</v>
      </c>
      <c r="BL55" s="40">
        <f>INT(IFERROR(AS55*(1/($AJ55/$AI55)),0)*'udziały-w-rynku'!$C$27)</f>
        <v>1670</v>
      </c>
      <c r="BM55" s="40">
        <f>INT(IFERROR(AU55*(1/($AJ55/$AI55)),0)*'udziały-w-rynku'!$C$27)</f>
        <v>417</v>
      </c>
    </row>
    <row r="56" spans="1:65">
      <c r="A56" s="158">
        <f>VLOOKUP(B56,konwerter_rejonów!A:B,2,FALSE)</f>
        <v>53</v>
      </c>
      <c r="B56" s="11">
        <v>53</v>
      </c>
      <c r="C56" s="85">
        <f>IFERROR(VLOOKUP(A56,konwerter_rejonów!E:F,2,FALSE),A56)</f>
        <v>53</v>
      </c>
      <c r="D56" s="8" t="s">
        <v>385</v>
      </c>
      <c r="E56" s="8" t="str">
        <f>VLOOKUP(B56,konwerter_rejonów!A:C,3,FALSE)</f>
        <v>Stalowa/Fadroma</v>
      </c>
      <c r="F56" s="8">
        <v>207</v>
      </c>
      <c r="G56" s="8">
        <v>194</v>
      </c>
      <c r="H56" s="8">
        <v>45</v>
      </c>
      <c r="I56" s="8">
        <v>65</v>
      </c>
      <c r="J56" s="8">
        <v>813</v>
      </c>
      <c r="K56" s="8">
        <v>427</v>
      </c>
      <c r="L56" s="8">
        <v>510</v>
      </c>
      <c r="M56" s="19">
        <v>2261</v>
      </c>
      <c r="N56" s="8">
        <v>5</v>
      </c>
      <c r="O56" s="8">
        <v>2</v>
      </c>
      <c r="P56" s="8">
        <v>1</v>
      </c>
      <c r="Q56" s="8">
        <v>5</v>
      </c>
      <c r="R56" s="8">
        <v>34</v>
      </c>
      <c r="S56" s="8">
        <v>3</v>
      </c>
      <c r="T56" s="8">
        <v>0</v>
      </c>
      <c r="U56" s="19">
        <v>50</v>
      </c>
      <c r="V56" s="8">
        <v>7242</v>
      </c>
      <c r="W56" s="8">
        <v>9898</v>
      </c>
      <c r="X56" s="8">
        <v>109651</v>
      </c>
      <c r="Y56" s="8">
        <v>25250</v>
      </c>
      <c r="Z56" s="8">
        <v>0</v>
      </c>
      <c r="AA56" s="8">
        <v>0</v>
      </c>
      <c r="AB56" s="8">
        <v>17</v>
      </c>
      <c r="AC56" s="173">
        <v>53</v>
      </c>
      <c r="AD56" s="173">
        <v>0</v>
      </c>
      <c r="AE56" s="157">
        <f t="shared" si="0"/>
        <v>2311</v>
      </c>
      <c r="AF56" s="157">
        <f t="shared" si="1"/>
        <v>2104</v>
      </c>
      <c r="AG56" s="157">
        <f t="shared" si="2"/>
        <v>567532</v>
      </c>
      <c r="AH56" s="127">
        <v>904</v>
      </c>
      <c r="AI56" s="46">
        <v>77735</v>
      </c>
      <c r="AJ56" s="19">
        <v>44509</v>
      </c>
      <c r="AK56" s="88">
        <v>502</v>
      </c>
      <c r="AL56" s="88">
        <v>213</v>
      </c>
      <c r="AM56" s="87">
        <v>146</v>
      </c>
      <c r="AN56" s="87">
        <v>0</v>
      </c>
      <c r="AO56" s="91">
        <v>215</v>
      </c>
      <c r="AP56" s="91">
        <v>65</v>
      </c>
      <c r="AQ56" s="92">
        <v>121</v>
      </c>
      <c r="AR56" s="92">
        <v>99</v>
      </c>
      <c r="AS56" s="89">
        <v>184</v>
      </c>
      <c r="AT56" s="89">
        <v>79</v>
      </c>
      <c r="AU56" s="90">
        <v>53</v>
      </c>
      <c r="AV56" s="90">
        <v>32</v>
      </c>
      <c r="AW56" s="21">
        <f t="shared" si="3"/>
        <v>876.74335527646099</v>
      </c>
      <c r="AX56" s="21">
        <f>IFERROR(INT(AW56*'udziały-w-rynku'!$C$27),0)</f>
        <v>4367</v>
      </c>
      <c r="AY56" s="39">
        <f t="shared" si="4"/>
        <v>4367</v>
      </c>
      <c r="AZ56" s="34">
        <f t="shared" si="5"/>
        <v>2263</v>
      </c>
      <c r="BA56" s="31">
        <f t="shared" si="6"/>
        <v>2.0755703422053231</v>
      </c>
      <c r="BB56" s="70" t="s">
        <v>429</v>
      </c>
      <c r="BC56" s="125" t="s">
        <v>426</v>
      </c>
      <c r="BD56" s="70">
        <f t="shared" si="12"/>
        <v>2104</v>
      </c>
      <c r="BE56" s="71">
        <f t="shared" si="8"/>
        <v>3.4170932619598266E-3</v>
      </c>
      <c r="BF56" s="161">
        <f t="shared" si="9"/>
        <v>2172.2496037211235</v>
      </c>
      <c r="BG56" s="39">
        <f>INT(IFERROR(AO56*(1/($AJ56/$AI56)),0)*'udziały-w-rynku'!$C$27)</f>
        <v>1870</v>
      </c>
      <c r="BH56" s="39">
        <f>INT(IFERROR(AQ56*(1/($AJ56/$AI56)),0)*'udziały-w-rynku'!$C$27)</f>
        <v>1052</v>
      </c>
      <c r="BI56" s="21">
        <f t="shared" si="10"/>
        <v>254.98910332741693</v>
      </c>
      <c r="BJ56" s="21">
        <f>IFERROR(INT(BI56*'udziały-w-rynku'!$C$27),0)</f>
        <v>1270</v>
      </c>
      <c r="BK56" s="170">
        <f t="shared" si="11"/>
        <v>1270</v>
      </c>
      <c r="BL56" s="40">
        <f>INT(IFERROR(AS56*(1/($AJ56/$AI56)),0)*'udziały-w-rynku'!$C$27)</f>
        <v>1600</v>
      </c>
      <c r="BM56" s="40">
        <f>INT(IFERROR(AU56*(1/($AJ56/$AI56)),0)*'udziały-w-rynku'!$C$27)</f>
        <v>461</v>
      </c>
    </row>
    <row r="57" spans="1:65">
      <c r="A57" s="158">
        <f>VLOOKUP(B57,konwerter_rejonów!A:B,2,FALSE)</f>
        <v>54</v>
      </c>
      <c r="B57" s="11">
        <v>54</v>
      </c>
      <c r="C57" s="85">
        <f>IFERROR(VLOOKUP(A57,konwerter_rejonów!E:F,2,FALSE),A57)</f>
        <v>54</v>
      </c>
      <c r="D57" s="8" t="s">
        <v>385</v>
      </c>
      <c r="E57" s="8" t="str">
        <f>VLOOKUP(B57,konwerter_rejonów!A:C,3,FALSE)</f>
        <v>Oporowska</v>
      </c>
      <c r="F57" s="8">
        <v>478</v>
      </c>
      <c r="G57" s="8">
        <v>683</v>
      </c>
      <c r="H57" s="8">
        <v>208</v>
      </c>
      <c r="I57" s="8">
        <v>355</v>
      </c>
      <c r="J57" s="8">
        <v>2665</v>
      </c>
      <c r="K57" s="8">
        <v>2208</v>
      </c>
      <c r="L57" s="8">
        <v>2376</v>
      </c>
      <c r="M57" s="19">
        <v>8973</v>
      </c>
      <c r="N57" s="8">
        <v>11</v>
      </c>
      <c r="O57" s="8">
        <v>10</v>
      </c>
      <c r="P57" s="8">
        <v>9</v>
      </c>
      <c r="Q57" s="8">
        <v>25</v>
      </c>
      <c r="R57" s="8">
        <v>97</v>
      </c>
      <c r="S57" s="8">
        <v>22</v>
      </c>
      <c r="T57" s="8">
        <v>11</v>
      </c>
      <c r="U57" s="19">
        <v>185</v>
      </c>
      <c r="V57" s="8">
        <v>4076</v>
      </c>
      <c r="W57" s="8">
        <v>4012</v>
      </c>
      <c r="X57" s="8">
        <v>360515</v>
      </c>
      <c r="Y57" s="8">
        <v>2917</v>
      </c>
      <c r="Z57" s="8">
        <v>79</v>
      </c>
      <c r="AA57" s="8">
        <v>0</v>
      </c>
      <c r="AB57" s="8">
        <v>21</v>
      </c>
      <c r="AC57" s="173">
        <v>54</v>
      </c>
      <c r="AD57" s="173">
        <v>0</v>
      </c>
      <c r="AE57" s="157">
        <f t="shared" si="0"/>
        <v>9158</v>
      </c>
      <c r="AF57" s="157">
        <f t="shared" si="1"/>
        <v>8680</v>
      </c>
      <c r="AG57" s="157">
        <f t="shared" si="2"/>
        <v>567532</v>
      </c>
      <c r="AH57" s="127">
        <v>3696</v>
      </c>
      <c r="AI57" s="46">
        <v>77735</v>
      </c>
      <c r="AJ57" s="19">
        <v>44509</v>
      </c>
      <c r="AK57" s="88">
        <v>542</v>
      </c>
      <c r="AL57" s="88">
        <v>207</v>
      </c>
      <c r="AM57" s="87">
        <v>202</v>
      </c>
      <c r="AN57" s="87">
        <v>0</v>
      </c>
      <c r="AO57" s="91">
        <v>238</v>
      </c>
      <c r="AP57" s="91">
        <v>13</v>
      </c>
      <c r="AQ57" s="92">
        <v>141</v>
      </c>
      <c r="AR57" s="92">
        <v>102</v>
      </c>
      <c r="AS57" s="89">
        <v>232</v>
      </c>
      <c r="AT57" s="89">
        <v>96</v>
      </c>
      <c r="AU57" s="90">
        <v>88</v>
      </c>
      <c r="AV57" s="90">
        <v>58</v>
      </c>
      <c r="AW57" s="21">
        <f t="shared" si="3"/>
        <v>946.60338358534227</v>
      </c>
      <c r="AX57" s="21">
        <f>IFERROR(INT(AW57*'udziały-w-rynku'!$C$27),0)</f>
        <v>4715</v>
      </c>
      <c r="AY57" s="39">
        <f t="shared" si="4"/>
        <v>4715</v>
      </c>
      <c r="AZ57" s="34">
        <f t="shared" si="5"/>
        <v>-3965</v>
      </c>
      <c r="BA57" s="31">
        <f t="shared" si="6"/>
        <v>0.54320276497695852</v>
      </c>
      <c r="BB57" s="70" t="s">
        <v>429</v>
      </c>
      <c r="BC57" s="125" t="s">
        <v>426</v>
      </c>
      <c r="BD57" s="70">
        <f t="shared" si="12"/>
        <v>8680</v>
      </c>
      <c r="BE57" s="71">
        <f t="shared" si="8"/>
        <v>1.4097133799339969E-2</v>
      </c>
      <c r="BF57" s="161">
        <f t="shared" si="9"/>
        <v>8961.5620533742167</v>
      </c>
      <c r="BG57" s="39">
        <f>INT(IFERROR(AO57*(1/($AJ57/$AI57)),0)*'udziały-w-rynku'!$C$27)</f>
        <v>2070</v>
      </c>
      <c r="BH57" s="39">
        <f>INT(IFERROR(AQ57*(1/($AJ57/$AI57)),0)*'udziały-w-rynku'!$C$27)</f>
        <v>1226</v>
      </c>
      <c r="BI57" s="21">
        <f t="shared" si="10"/>
        <v>352.79314295985085</v>
      </c>
      <c r="BJ57" s="21">
        <f>IFERROR(INT(BI57*'udziały-w-rynku'!$C$27),0)</f>
        <v>1757</v>
      </c>
      <c r="BK57" s="170">
        <f t="shared" si="11"/>
        <v>1757</v>
      </c>
      <c r="BL57" s="40">
        <f>INT(IFERROR(AS57*(1/($AJ57/$AI57)),0)*'udziały-w-rynku'!$C$27)</f>
        <v>2018</v>
      </c>
      <c r="BM57" s="40">
        <f>INT(IFERROR(AU57*(1/($AJ57/$AI57)),0)*'udziały-w-rynku'!$C$27)</f>
        <v>765</v>
      </c>
    </row>
    <row r="58" spans="1:65">
      <c r="A58" s="158">
        <f>VLOOKUP(B58,konwerter_rejonów!A:B,2,FALSE)</f>
        <v>55</v>
      </c>
      <c r="B58" s="11">
        <v>55</v>
      </c>
      <c r="C58" s="85">
        <f>IFERROR(VLOOKUP(A58,konwerter_rejonów!E:F,2,FALSE),A58)</f>
        <v>55</v>
      </c>
      <c r="D58" s="8" t="s">
        <v>385</v>
      </c>
      <c r="E58" s="8" t="str">
        <f>VLOOKUP(B58,konwerter_rejonów!A:C,3,FALSE)</f>
        <v>Zaporoska</v>
      </c>
      <c r="F58" s="8">
        <v>220</v>
      </c>
      <c r="G58" s="8">
        <v>336</v>
      </c>
      <c r="H58" s="8">
        <v>101</v>
      </c>
      <c r="I58" s="8">
        <v>194</v>
      </c>
      <c r="J58" s="8">
        <v>1404</v>
      </c>
      <c r="K58" s="8">
        <v>1230</v>
      </c>
      <c r="L58" s="8">
        <v>1389</v>
      </c>
      <c r="M58" s="19">
        <v>4874</v>
      </c>
      <c r="N58" s="8">
        <v>9</v>
      </c>
      <c r="O58" s="8">
        <v>36</v>
      </c>
      <c r="P58" s="8">
        <v>194</v>
      </c>
      <c r="Q58" s="8">
        <v>18</v>
      </c>
      <c r="R58" s="8">
        <v>74</v>
      </c>
      <c r="S58" s="8">
        <v>20</v>
      </c>
      <c r="T58" s="8">
        <v>4</v>
      </c>
      <c r="U58" s="19">
        <v>355</v>
      </c>
      <c r="V58" s="8">
        <v>1000</v>
      </c>
      <c r="W58" s="8">
        <v>4104</v>
      </c>
      <c r="X58" s="8">
        <v>213457</v>
      </c>
      <c r="Y58" s="8">
        <v>14001</v>
      </c>
      <c r="Z58" s="8">
        <v>515</v>
      </c>
      <c r="AA58" s="8">
        <v>0</v>
      </c>
      <c r="AB58" s="8">
        <v>20</v>
      </c>
      <c r="AC58" s="173">
        <v>55</v>
      </c>
      <c r="AD58" s="173">
        <v>0</v>
      </c>
      <c r="AE58" s="157">
        <f t="shared" si="0"/>
        <v>5229</v>
      </c>
      <c r="AF58" s="157">
        <f t="shared" si="1"/>
        <v>5009</v>
      </c>
      <c r="AG58" s="157">
        <f t="shared" si="2"/>
        <v>567532</v>
      </c>
      <c r="AH58" s="127">
        <v>1561</v>
      </c>
      <c r="AI58" s="46">
        <v>77735</v>
      </c>
      <c r="AJ58" s="19">
        <v>44509</v>
      </c>
      <c r="AK58" s="88">
        <v>450</v>
      </c>
      <c r="AL58" s="88">
        <v>130</v>
      </c>
      <c r="AM58" s="87">
        <v>171</v>
      </c>
      <c r="AN58" s="87">
        <v>0</v>
      </c>
      <c r="AO58" s="91">
        <v>177</v>
      </c>
      <c r="AP58" s="91">
        <v>56</v>
      </c>
      <c r="AQ58" s="92">
        <v>85</v>
      </c>
      <c r="AR58" s="92">
        <v>48</v>
      </c>
      <c r="AS58" s="89">
        <v>195</v>
      </c>
      <c r="AT58" s="89">
        <v>69</v>
      </c>
      <c r="AU58" s="90">
        <v>66</v>
      </c>
      <c r="AV58" s="90">
        <v>41</v>
      </c>
      <c r="AW58" s="21">
        <f t="shared" si="3"/>
        <v>785.92531847491523</v>
      </c>
      <c r="AX58" s="21">
        <f>IFERROR(INT(AW58*'udziały-w-rynku'!$C$27),0)</f>
        <v>3915</v>
      </c>
      <c r="AY58" s="39">
        <f t="shared" si="4"/>
        <v>3915</v>
      </c>
      <c r="AZ58" s="34">
        <f t="shared" si="5"/>
        <v>-1094</v>
      </c>
      <c r="BA58" s="31">
        <f t="shared" si="6"/>
        <v>0.78159313236174888</v>
      </c>
      <c r="BB58" s="70" t="s">
        <v>429</v>
      </c>
      <c r="BC58" s="125" t="s">
        <v>426</v>
      </c>
      <c r="BD58" s="70">
        <f t="shared" si="12"/>
        <v>5009</v>
      </c>
      <c r="BE58" s="71">
        <f t="shared" si="8"/>
        <v>8.1350856222227996E-3</v>
      </c>
      <c r="BF58" s="161">
        <f t="shared" si="9"/>
        <v>5171.4820651326563</v>
      </c>
      <c r="BG58" s="39">
        <f>INT(IFERROR(AO58*(1/($AJ58/$AI58)),0)*'udziały-w-rynku'!$C$27)</f>
        <v>1540</v>
      </c>
      <c r="BH58" s="39">
        <f>INT(IFERROR(AQ58*(1/($AJ58/$AI58)),0)*'udziały-w-rynku'!$C$27)</f>
        <v>739</v>
      </c>
      <c r="BI58" s="21">
        <f t="shared" si="10"/>
        <v>298.65162102046776</v>
      </c>
      <c r="BJ58" s="21">
        <f>IFERROR(INT(BI58*'udziały-w-rynku'!$C$27),0)</f>
        <v>1487</v>
      </c>
      <c r="BK58" s="170">
        <f t="shared" si="11"/>
        <v>1487</v>
      </c>
      <c r="BL58" s="40">
        <f>INT(IFERROR(AS58*(1/($AJ58/$AI58)),0)*'udziały-w-rynku'!$C$27)</f>
        <v>1696</v>
      </c>
      <c r="BM58" s="40">
        <f>INT(IFERROR(AU58*(1/($AJ58/$AI58)),0)*'udziały-w-rynku'!$C$27)</f>
        <v>574</v>
      </c>
    </row>
    <row r="59" spans="1:65">
      <c r="A59" s="158">
        <f>VLOOKUP(B59,konwerter_rejonów!A:B,2,FALSE)</f>
        <v>56</v>
      </c>
      <c r="B59" s="11">
        <v>56</v>
      </c>
      <c r="C59" s="85">
        <f>IFERROR(VLOOKUP(A59,konwerter_rejonów!E:F,2,FALSE),A59)</f>
        <v>56</v>
      </c>
      <c r="D59" s="8" t="s">
        <v>385</v>
      </c>
      <c r="E59" s="8" t="str">
        <f>VLOOKUP(B59,konwerter_rejonów!A:C,3,FALSE)</f>
        <v>Mielecka</v>
      </c>
      <c r="F59" s="8">
        <v>123</v>
      </c>
      <c r="G59" s="8">
        <v>182</v>
      </c>
      <c r="H59" s="8">
        <v>63</v>
      </c>
      <c r="I59" s="8">
        <v>101</v>
      </c>
      <c r="J59" s="8">
        <v>665</v>
      </c>
      <c r="K59" s="8">
        <v>553</v>
      </c>
      <c r="L59" s="8">
        <v>871</v>
      </c>
      <c r="M59" s="19">
        <v>2558</v>
      </c>
      <c r="N59" s="8">
        <v>1</v>
      </c>
      <c r="O59" s="8">
        <v>3</v>
      </c>
      <c r="P59" s="8">
        <v>0</v>
      </c>
      <c r="Q59" s="8">
        <v>4</v>
      </c>
      <c r="R59" s="8">
        <v>13</v>
      </c>
      <c r="S59" s="8">
        <v>7</v>
      </c>
      <c r="T59" s="8">
        <v>4</v>
      </c>
      <c r="U59" s="19">
        <v>32</v>
      </c>
      <c r="V59" s="8">
        <v>0</v>
      </c>
      <c r="W59" s="8">
        <v>4443</v>
      </c>
      <c r="X59" s="8">
        <v>105481</v>
      </c>
      <c r="Y59" s="8">
        <v>168</v>
      </c>
      <c r="Z59" s="8">
        <v>138</v>
      </c>
      <c r="AA59" s="8">
        <v>0</v>
      </c>
      <c r="AB59" s="8">
        <v>6</v>
      </c>
      <c r="AC59" s="173">
        <v>56</v>
      </c>
      <c r="AD59" s="173">
        <v>0</v>
      </c>
      <c r="AE59" s="157">
        <f t="shared" si="0"/>
        <v>2590</v>
      </c>
      <c r="AF59" s="157">
        <f t="shared" si="1"/>
        <v>2467</v>
      </c>
      <c r="AG59" s="157">
        <f t="shared" si="2"/>
        <v>567532</v>
      </c>
      <c r="AH59" s="127">
        <v>630</v>
      </c>
      <c r="AI59" s="46">
        <v>77735</v>
      </c>
      <c r="AJ59" s="19">
        <v>44509</v>
      </c>
      <c r="AK59" s="88">
        <v>149</v>
      </c>
      <c r="AL59" s="88">
        <v>33</v>
      </c>
      <c r="AM59" s="87">
        <v>67</v>
      </c>
      <c r="AN59" s="87">
        <v>0</v>
      </c>
      <c r="AO59" s="91">
        <v>58</v>
      </c>
      <c r="AP59" s="91">
        <v>130</v>
      </c>
      <c r="AQ59" s="92">
        <v>33</v>
      </c>
      <c r="AR59" s="92">
        <v>14</v>
      </c>
      <c r="AS59" s="89">
        <v>77</v>
      </c>
      <c r="AT59" s="89">
        <v>30</v>
      </c>
      <c r="AU59" s="90">
        <v>19</v>
      </c>
      <c r="AV59" s="90">
        <v>12</v>
      </c>
      <c r="AW59" s="21">
        <f t="shared" si="3"/>
        <v>260.22860545058302</v>
      </c>
      <c r="AX59" s="21">
        <f>IFERROR(INT(AW59*'udziały-w-rynku'!$C$27),0)</f>
        <v>1296</v>
      </c>
      <c r="AY59" s="39">
        <f t="shared" si="4"/>
        <v>1296</v>
      </c>
      <c r="AZ59" s="34">
        <f t="shared" si="5"/>
        <v>-1171</v>
      </c>
      <c r="BA59" s="31">
        <f t="shared" si="6"/>
        <v>0.52533441426834215</v>
      </c>
      <c r="BB59" s="70" t="s">
        <v>429</v>
      </c>
      <c r="BC59" s="125" t="s">
        <v>426</v>
      </c>
      <c r="BD59" s="70">
        <f t="shared" si="12"/>
        <v>2467</v>
      </c>
      <c r="BE59" s="71">
        <f t="shared" si="8"/>
        <v>4.0066392952732375E-3</v>
      </c>
      <c r="BF59" s="161">
        <f t="shared" si="9"/>
        <v>2547.0246066444925</v>
      </c>
      <c r="BG59" s="39">
        <f>INT(IFERROR(AO59*(1/($AJ59/$AI59)),0)*'udziały-w-rynku'!$C$27)</f>
        <v>504</v>
      </c>
      <c r="BH59" s="39">
        <f>INT(IFERROR(AQ59*(1/($AJ59/$AI59)),0)*'udziały-w-rynku'!$C$27)</f>
        <v>287</v>
      </c>
      <c r="BI59" s="21">
        <f t="shared" si="10"/>
        <v>117.01554741737627</v>
      </c>
      <c r="BJ59" s="21">
        <f>IFERROR(INT(BI59*'udziały-w-rynku'!$C$27),0)</f>
        <v>582</v>
      </c>
      <c r="BK59" s="170">
        <f t="shared" si="11"/>
        <v>582</v>
      </c>
      <c r="BL59" s="40">
        <f>INT(IFERROR(AS59*(1/($AJ59/$AI59)),0)*'udziały-w-rynku'!$C$27)</f>
        <v>669</v>
      </c>
      <c r="BM59" s="40">
        <f>INT(IFERROR(AU59*(1/($AJ59/$AI59)),0)*'udziały-w-rynku'!$C$27)</f>
        <v>165</v>
      </c>
    </row>
    <row r="60" spans="1:65">
      <c r="A60" s="158">
        <f>VLOOKUP(B60,konwerter_rejonów!A:B,2,FALSE)</f>
        <v>57</v>
      </c>
      <c r="B60" s="11">
        <v>57</v>
      </c>
      <c r="C60" s="85">
        <f>IFERROR(VLOOKUP(A60,konwerter_rejonów!E:F,2,FALSE),A60)</f>
        <v>57</v>
      </c>
      <c r="D60" s="8" t="s">
        <v>385</v>
      </c>
      <c r="E60" s="8" t="str">
        <f>VLOOKUP(B60,konwerter_rejonów!A:C,3,FALSE)</f>
        <v>Gajowicka</v>
      </c>
      <c r="F60" s="8">
        <v>257</v>
      </c>
      <c r="G60" s="8">
        <v>346</v>
      </c>
      <c r="H60" s="8">
        <v>97</v>
      </c>
      <c r="I60" s="8">
        <v>169</v>
      </c>
      <c r="J60" s="8">
        <v>1303</v>
      </c>
      <c r="K60" s="8">
        <v>1056</v>
      </c>
      <c r="L60" s="8">
        <v>1333</v>
      </c>
      <c r="M60" s="19">
        <v>4561</v>
      </c>
      <c r="N60" s="8">
        <v>3</v>
      </c>
      <c r="O60" s="8">
        <v>6</v>
      </c>
      <c r="P60" s="8">
        <v>4</v>
      </c>
      <c r="Q60" s="8">
        <v>7</v>
      </c>
      <c r="R60" s="8">
        <v>51</v>
      </c>
      <c r="S60" s="8">
        <v>15</v>
      </c>
      <c r="T60" s="8">
        <v>1</v>
      </c>
      <c r="U60" s="19">
        <v>87</v>
      </c>
      <c r="V60" s="8">
        <v>0</v>
      </c>
      <c r="W60" s="8">
        <v>2537</v>
      </c>
      <c r="X60" s="8">
        <v>186107</v>
      </c>
      <c r="Y60" s="8">
        <v>169</v>
      </c>
      <c r="Z60" s="8">
        <v>549</v>
      </c>
      <c r="AA60" s="8">
        <v>0</v>
      </c>
      <c r="AB60" s="8">
        <v>5</v>
      </c>
      <c r="AC60" s="173">
        <v>57</v>
      </c>
      <c r="AD60" s="173">
        <v>0</v>
      </c>
      <c r="AE60" s="157">
        <f t="shared" si="0"/>
        <v>4648</v>
      </c>
      <c r="AF60" s="157">
        <f t="shared" si="1"/>
        <v>4391</v>
      </c>
      <c r="AG60" s="157">
        <f t="shared" si="2"/>
        <v>567532</v>
      </c>
      <c r="AH60" s="127">
        <v>1444</v>
      </c>
      <c r="AI60" s="46">
        <v>77735</v>
      </c>
      <c r="AJ60" s="19">
        <v>44509</v>
      </c>
      <c r="AK60" s="88">
        <v>334</v>
      </c>
      <c r="AL60" s="88">
        <v>120</v>
      </c>
      <c r="AM60" s="87">
        <v>131</v>
      </c>
      <c r="AN60" s="87">
        <v>0</v>
      </c>
      <c r="AO60" s="91">
        <v>142</v>
      </c>
      <c r="AP60" s="91">
        <v>137</v>
      </c>
      <c r="AQ60" s="92">
        <v>71</v>
      </c>
      <c r="AR60" s="92">
        <v>51</v>
      </c>
      <c r="AS60" s="89">
        <v>138</v>
      </c>
      <c r="AT60" s="89">
        <v>30</v>
      </c>
      <c r="AU60" s="90">
        <v>46</v>
      </c>
      <c r="AV60" s="90">
        <v>40</v>
      </c>
      <c r="AW60" s="21">
        <f t="shared" si="3"/>
        <v>583.33123637915924</v>
      </c>
      <c r="AX60" s="21">
        <f>IFERROR(INT(AW60*'udziały-w-rynku'!$C$27),0)</f>
        <v>2905</v>
      </c>
      <c r="AY60" s="39">
        <f t="shared" si="4"/>
        <v>2905</v>
      </c>
      <c r="AZ60" s="34">
        <f t="shared" si="5"/>
        <v>-1486</v>
      </c>
      <c r="BA60" s="31">
        <f t="shared" si="6"/>
        <v>0.66158050557959458</v>
      </c>
      <c r="BB60" s="70" t="s">
        <v>429</v>
      </c>
      <c r="BC60" s="125" t="s">
        <v>426</v>
      </c>
      <c r="BD60" s="70">
        <f t="shared" si="12"/>
        <v>4391</v>
      </c>
      <c r="BE60" s="71">
        <f t="shared" si="8"/>
        <v>7.1313956812098849E-3</v>
      </c>
      <c r="BF60" s="161">
        <f t="shared" si="9"/>
        <v>4533.4353659408052</v>
      </c>
      <c r="BG60" s="39">
        <f>INT(IFERROR(AO60*(1/($AJ60/$AI60)),0)*'udziały-w-rynku'!$C$27)</f>
        <v>1235</v>
      </c>
      <c r="BH60" s="39">
        <f>INT(IFERROR(AQ60*(1/($AJ60/$AI60)),0)*'udziały-w-rynku'!$C$27)</f>
        <v>617</v>
      </c>
      <c r="BI60" s="21">
        <f t="shared" si="10"/>
        <v>228.79159271158642</v>
      </c>
      <c r="BJ60" s="21">
        <f>IFERROR(INT(BI60*'udziały-w-rynku'!$C$27),0)</f>
        <v>1139</v>
      </c>
      <c r="BK60" s="170">
        <f t="shared" si="11"/>
        <v>1139</v>
      </c>
      <c r="BL60" s="40">
        <f>INT(IFERROR(AS60*(1/($AJ60/$AI60)),0)*'udziały-w-rynku'!$C$27)</f>
        <v>1200</v>
      </c>
      <c r="BM60" s="40">
        <f>INT(IFERROR(AU60*(1/($AJ60/$AI60)),0)*'udziały-w-rynku'!$C$27)</f>
        <v>400</v>
      </c>
    </row>
    <row r="61" spans="1:65">
      <c r="A61" s="158">
        <f>VLOOKUP(B61,konwerter_rejonów!A:B,2,FALSE)</f>
        <v>58</v>
      </c>
      <c r="B61" s="11">
        <v>58</v>
      </c>
      <c r="C61" s="85">
        <f>IFERROR(VLOOKUP(A61,konwerter_rejonów!E:F,2,FALSE),A61)</f>
        <v>58</v>
      </c>
      <c r="D61" s="8" t="s">
        <v>385</v>
      </c>
      <c r="E61" s="8" t="str">
        <f>VLOOKUP(B61,konwerter_rejonów!A:C,3,FALSE)</f>
        <v>Pretficza</v>
      </c>
      <c r="F61" s="8">
        <v>96</v>
      </c>
      <c r="G61" s="8">
        <v>152</v>
      </c>
      <c r="H61" s="8">
        <v>48</v>
      </c>
      <c r="I61" s="8">
        <v>73</v>
      </c>
      <c r="J61" s="8">
        <v>603</v>
      </c>
      <c r="K61" s="8">
        <v>514</v>
      </c>
      <c r="L61" s="8">
        <v>676</v>
      </c>
      <c r="M61" s="19">
        <v>2162</v>
      </c>
      <c r="N61" s="8">
        <v>1</v>
      </c>
      <c r="O61" s="8">
        <v>2</v>
      </c>
      <c r="P61" s="8">
        <v>1</v>
      </c>
      <c r="Q61" s="8">
        <v>7</v>
      </c>
      <c r="R61" s="8">
        <v>26</v>
      </c>
      <c r="S61" s="8">
        <v>7</v>
      </c>
      <c r="T61" s="8">
        <v>1</v>
      </c>
      <c r="U61" s="19">
        <v>45</v>
      </c>
      <c r="V61" s="8">
        <v>12784</v>
      </c>
      <c r="W61" s="8">
        <v>7158</v>
      </c>
      <c r="X61" s="8">
        <v>91189</v>
      </c>
      <c r="Y61" s="8">
        <v>60</v>
      </c>
      <c r="Z61" s="8">
        <v>1045</v>
      </c>
      <c r="AA61" s="8">
        <v>0</v>
      </c>
      <c r="AB61" s="8">
        <v>18</v>
      </c>
      <c r="AC61" s="173">
        <v>58</v>
      </c>
      <c r="AD61" s="173">
        <v>0</v>
      </c>
      <c r="AE61" s="157">
        <f t="shared" si="0"/>
        <v>2207</v>
      </c>
      <c r="AF61" s="157">
        <f t="shared" si="1"/>
        <v>2111</v>
      </c>
      <c r="AG61" s="157">
        <f t="shared" si="2"/>
        <v>567532</v>
      </c>
      <c r="AH61" s="127">
        <v>5062</v>
      </c>
      <c r="AI61" s="46">
        <v>77735</v>
      </c>
      <c r="AJ61" s="19">
        <v>44509</v>
      </c>
      <c r="AK61" s="88">
        <v>477</v>
      </c>
      <c r="AL61" s="88">
        <v>265</v>
      </c>
      <c r="AM61" s="87">
        <v>303</v>
      </c>
      <c r="AN61" s="87">
        <v>0</v>
      </c>
      <c r="AO61" s="91">
        <v>221</v>
      </c>
      <c r="AP61" s="91">
        <v>32</v>
      </c>
      <c r="AQ61" s="92">
        <v>142</v>
      </c>
      <c r="AR61" s="92">
        <v>112</v>
      </c>
      <c r="AS61" s="89">
        <v>331</v>
      </c>
      <c r="AT61" s="89">
        <v>192</v>
      </c>
      <c r="AU61" s="90">
        <v>93</v>
      </c>
      <c r="AV61" s="90">
        <v>65</v>
      </c>
      <c r="AW61" s="21">
        <f t="shared" si="3"/>
        <v>833.08083758341013</v>
      </c>
      <c r="AX61" s="21">
        <f>IFERROR(INT(AW61*'udziały-w-rynku'!$C$27),0)</f>
        <v>4150</v>
      </c>
      <c r="AY61" s="39">
        <f t="shared" si="4"/>
        <v>4150</v>
      </c>
      <c r="AZ61" s="34">
        <f t="shared" si="5"/>
        <v>2039</v>
      </c>
      <c r="BA61" s="31">
        <f t="shared" si="6"/>
        <v>1.9658929417337754</v>
      </c>
      <c r="BB61" s="70" t="s">
        <v>429</v>
      </c>
      <c r="BC61" s="125" t="s">
        <v>426</v>
      </c>
      <c r="BD61" s="70">
        <f t="shared" si="12"/>
        <v>2111</v>
      </c>
      <c r="BE61" s="71">
        <f t="shared" si="8"/>
        <v>3.4284619182496168E-3</v>
      </c>
      <c r="BF61" s="161">
        <f t="shared" si="9"/>
        <v>2179.4766698931999</v>
      </c>
      <c r="BG61" s="39">
        <f>INT(IFERROR(AO61*(1/($AJ61/$AI61)),0)*'udziały-w-rynku'!$C$27)</f>
        <v>1922</v>
      </c>
      <c r="BH61" s="39">
        <f>INT(IFERROR(AQ61*(1/($AJ61/$AI61)),0)*'udziały-w-rynku'!$C$27)</f>
        <v>1235</v>
      </c>
      <c r="BI61" s="21">
        <f t="shared" si="10"/>
        <v>529.18971443977625</v>
      </c>
      <c r="BJ61" s="21">
        <f>IFERROR(INT(BI61*'udziały-w-rynku'!$C$27),0)</f>
        <v>2636</v>
      </c>
      <c r="BK61" s="170">
        <f t="shared" si="11"/>
        <v>2636</v>
      </c>
      <c r="BL61" s="40">
        <f>INT(IFERROR(AS61*(1/($AJ61/$AI61)),0)*'udziały-w-rynku'!$C$27)</f>
        <v>2879</v>
      </c>
      <c r="BM61" s="40">
        <f>INT(IFERROR(AU61*(1/($AJ61/$AI61)),0)*'udziały-w-rynku'!$C$27)</f>
        <v>809</v>
      </c>
    </row>
    <row r="62" spans="1:65">
      <c r="A62" s="158">
        <f>VLOOKUP(B62,konwerter_rejonów!A:B,2,FALSE)</f>
        <v>59</v>
      </c>
      <c r="B62" s="11">
        <v>59</v>
      </c>
      <c r="C62" s="85">
        <f>IFERROR(VLOOKUP(A62,konwerter_rejonów!E:F,2,FALSE),A62)</f>
        <v>59</v>
      </c>
      <c r="D62" s="8" t="s">
        <v>385</v>
      </c>
      <c r="E62" s="8" t="str">
        <f>VLOOKUP(B62,konwerter_rejonów!A:C,3,FALSE)</f>
        <v>Pl. Powstańców Śl.</v>
      </c>
      <c r="F62" s="8">
        <v>101</v>
      </c>
      <c r="G62" s="8">
        <v>141</v>
      </c>
      <c r="H62" s="8">
        <v>61</v>
      </c>
      <c r="I62" s="8">
        <v>79</v>
      </c>
      <c r="J62" s="8">
        <v>597</v>
      </c>
      <c r="K62" s="8">
        <v>567</v>
      </c>
      <c r="L62" s="8">
        <v>593</v>
      </c>
      <c r="M62" s="19">
        <v>2139</v>
      </c>
      <c r="N62" s="8">
        <v>17</v>
      </c>
      <c r="O62" s="8">
        <v>5</v>
      </c>
      <c r="P62" s="8">
        <v>2</v>
      </c>
      <c r="Q62" s="8">
        <v>47</v>
      </c>
      <c r="R62" s="8">
        <v>66</v>
      </c>
      <c r="S62" s="8">
        <v>7</v>
      </c>
      <c r="T62" s="8">
        <v>2</v>
      </c>
      <c r="U62" s="19">
        <v>146</v>
      </c>
      <c r="V62" s="8">
        <v>49690</v>
      </c>
      <c r="W62" s="8">
        <v>577</v>
      </c>
      <c r="X62" s="8">
        <v>149680</v>
      </c>
      <c r="Y62" s="8">
        <v>126</v>
      </c>
      <c r="Z62" s="8">
        <v>0</v>
      </c>
      <c r="AA62" s="8">
        <v>462</v>
      </c>
      <c r="AB62" s="8">
        <v>22</v>
      </c>
      <c r="AC62" s="173">
        <v>59</v>
      </c>
      <c r="AD62" s="173">
        <v>0</v>
      </c>
      <c r="AE62" s="157">
        <f t="shared" si="0"/>
        <v>2285</v>
      </c>
      <c r="AF62" s="157">
        <f t="shared" si="1"/>
        <v>2184</v>
      </c>
      <c r="AG62" s="157">
        <f t="shared" si="2"/>
        <v>567532</v>
      </c>
      <c r="AH62" s="127">
        <v>1688</v>
      </c>
      <c r="AI62" s="46">
        <v>77735</v>
      </c>
      <c r="AJ62" s="19">
        <v>44509</v>
      </c>
      <c r="AK62" s="88">
        <v>528</v>
      </c>
      <c r="AL62" s="88">
        <v>296</v>
      </c>
      <c r="AM62" s="87">
        <v>286</v>
      </c>
      <c r="AN62" s="87">
        <v>0</v>
      </c>
      <c r="AO62" s="91">
        <v>197</v>
      </c>
      <c r="AP62" s="91">
        <v>49</v>
      </c>
      <c r="AQ62" s="92">
        <v>191</v>
      </c>
      <c r="AR62" s="92">
        <v>147</v>
      </c>
      <c r="AS62" s="89">
        <v>325</v>
      </c>
      <c r="AT62" s="89">
        <v>221</v>
      </c>
      <c r="AU62" s="90">
        <v>121</v>
      </c>
      <c r="AV62" s="90">
        <v>93</v>
      </c>
      <c r="AW62" s="21">
        <f t="shared" si="3"/>
        <v>922.15237367723387</v>
      </c>
      <c r="AX62" s="21">
        <f>IFERROR(INT(AW62*'udziały-w-rynku'!$C$27),0)</f>
        <v>4593</v>
      </c>
      <c r="AY62" s="39">
        <f t="shared" si="4"/>
        <v>4593</v>
      </c>
      <c r="AZ62" s="34">
        <f t="shared" si="5"/>
        <v>2409</v>
      </c>
      <c r="BA62" s="31">
        <f t="shared" si="6"/>
        <v>2.1030219780219781</v>
      </c>
      <c r="BB62" s="70" t="s">
        <v>429</v>
      </c>
      <c r="BC62" s="125" t="s">
        <v>426</v>
      </c>
      <c r="BD62" s="70">
        <f t="shared" si="12"/>
        <v>2184</v>
      </c>
      <c r="BE62" s="71">
        <f t="shared" si="8"/>
        <v>3.5470207624145726E-3</v>
      </c>
      <c r="BF62" s="161">
        <f t="shared" si="9"/>
        <v>2254.8446456877064</v>
      </c>
      <c r="BG62" s="39">
        <f>INT(IFERROR(AO62*(1/($AJ62/$AI62)),0)*'udziały-w-rynku'!$C$27)</f>
        <v>1714</v>
      </c>
      <c r="BH62" s="39">
        <f>INT(IFERROR(AQ62*(1/($AJ62/$AI62)),0)*'udziały-w-rynku'!$C$27)</f>
        <v>1661</v>
      </c>
      <c r="BI62" s="21">
        <f t="shared" si="10"/>
        <v>499.49920240850167</v>
      </c>
      <c r="BJ62" s="21">
        <f>IFERROR(INT(BI62*'udziały-w-rynku'!$C$27),0)</f>
        <v>2488</v>
      </c>
      <c r="BK62" s="170">
        <f t="shared" si="11"/>
        <v>2488</v>
      </c>
      <c r="BL62" s="40">
        <f>INT(IFERROR(AS62*(1/($AJ62/$AI62)),0)*'udziały-w-rynku'!$C$27)</f>
        <v>2827</v>
      </c>
      <c r="BM62" s="40">
        <f>INT(IFERROR(AU62*(1/($AJ62/$AI62)),0)*'udziały-w-rynku'!$C$27)</f>
        <v>1052</v>
      </c>
    </row>
    <row r="63" spans="1:65">
      <c r="A63" s="158">
        <f>VLOOKUP(B63,konwerter_rejonów!A:B,2,FALSE)</f>
        <v>60</v>
      </c>
      <c r="B63" s="11">
        <v>60</v>
      </c>
      <c r="C63" s="85">
        <f>IFERROR(VLOOKUP(A63,konwerter_rejonów!E:F,2,FALSE),A63)</f>
        <v>60</v>
      </c>
      <c r="D63" s="8" t="s">
        <v>385</v>
      </c>
      <c r="E63" s="8" t="str">
        <f>VLOOKUP(B63,konwerter_rejonów!A:C,3,FALSE)</f>
        <v>Sky Tower</v>
      </c>
      <c r="F63" s="8">
        <v>73</v>
      </c>
      <c r="G63" s="8">
        <v>97</v>
      </c>
      <c r="H63" s="8">
        <v>31</v>
      </c>
      <c r="I63" s="8">
        <v>77</v>
      </c>
      <c r="J63" s="8">
        <v>496</v>
      </c>
      <c r="K63" s="8">
        <v>419</v>
      </c>
      <c r="L63" s="8">
        <v>552</v>
      </c>
      <c r="M63" s="19">
        <v>1745</v>
      </c>
      <c r="N63" s="8">
        <v>3</v>
      </c>
      <c r="O63" s="8">
        <v>4</v>
      </c>
      <c r="P63" s="8">
        <v>1</v>
      </c>
      <c r="Q63" s="8">
        <v>10</v>
      </c>
      <c r="R63" s="8">
        <v>18</v>
      </c>
      <c r="S63" s="8">
        <v>5</v>
      </c>
      <c r="T63" s="8">
        <v>1</v>
      </c>
      <c r="U63" s="19">
        <v>42</v>
      </c>
      <c r="V63" s="8">
        <v>66619</v>
      </c>
      <c r="W63" s="8">
        <v>61172</v>
      </c>
      <c r="X63" s="8">
        <v>105175</v>
      </c>
      <c r="Y63" s="8">
        <v>112</v>
      </c>
      <c r="Z63" s="8">
        <v>0</v>
      </c>
      <c r="AA63" s="8">
        <v>0</v>
      </c>
      <c r="AB63" s="8">
        <v>20</v>
      </c>
      <c r="AC63" s="173">
        <v>60</v>
      </c>
      <c r="AD63" s="173">
        <v>0</v>
      </c>
      <c r="AE63" s="157">
        <f t="shared" si="0"/>
        <v>1787</v>
      </c>
      <c r="AF63" s="157">
        <f t="shared" si="1"/>
        <v>1714</v>
      </c>
      <c r="AG63" s="157">
        <f t="shared" si="2"/>
        <v>567532</v>
      </c>
      <c r="AH63" s="127">
        <v>10632</v>
      </c>
      <c r="AI63" s="46">
        <v>77735</v>
      </c>
      <c r="AJ63" s="19">
        <v>44509</v>
      </c>
      <c r="AK63" s="88">
        <v>225</v>
      </c>
      <c r="AL63" s="88">
        <v>63</v>
      </c>
      <c r="AM63" s="87">
        <v>271</v>
      </c>
      <c r="AN63" s="87">
        <v>0</v>
      </c>
      <c r="AO63" s="91">
        <v>101</v>
      </c>
      <c r="AP63" s="91">
        <v>-1</v>
      </c>
      <c r="AQ63" s="92">
        <v>56</v>
      </c>
      <c r="AR63" s="92">
        <v>38</v>
      </c>
      <c r="AS63" s="89">
        <v>326</v>
      </c>
      <c r="AT63" s="89">
        <v>181</v>
      </c>
      <c r="AU63" s="90">
        <v>58</v>
      </c>
      <c r="AV63" s="90">
        <v>41</v>
      </c>
      <c r="AW63" s="21">
        <f t="shared" si="3"/>
        <v>392.96265923745761</v>
      </c>
      <c r="AX63" s="21">
        <f>IFERROR(INT(AW63*'udziały-w-rynku'!$C$27),0)</f>
        <v>1957</v>
      </c>
      <c r="AY63" s="39">
        <f t="shared" si="4"/>
        <v>1957</v>
      </c>
      <c r="AZ63" s="34">
        <f t="shared" si="5"/>
        <v>243</v>
      </c>
      <c r="BA63" s="31">
        <f t="shared" si="6"/>
        <v>1.1417736289381564</v>
      </c>
      <c r="BB63" s="70" t="s">
        <v>429</v>
      </c>
      <c r="BC63" s="125" t="s">
        <v>425</v>
      </c>
      <c r="BD63" s="70">
        <f t="shared" si="12"/>
        <v>1957</v>
      </c>
      <c r="BE63" s="71">
        <f t="shared" si="8"/>
        <v>3.17835147987423E-3</v>
      </c>
      <c r="BF63" s="161">
        <f t="shared" si="9"/>
        <v>2020.4812141075279</v>
      </c>
      <c r="BG63" s="39">
        <f>INT(IFERROR(AO63*(1/($AJ63/$AI63)),0)*'udziały-w-rynku'!$C$27)</f>
        <v>878</v>
      </c>
      <c r="BH63" s="39">
        <f>INT(IFERROR(AQ63*(1/($AJ63/$AI63)),0)*'udziały-w-rynku'!$C$27)</f>
        <v>487</v>
      </c>
      <c r="BI63" s="21">
        <f t="shared" si="10"/>
        <v>473.30169179267114</v>
      </c>
      <c r="BJ63" s="21">
        <f>IFERROR(INT(BI63*'udziały-w-rynku'!$C$27),0)</f>
        <v>2357</v>
      </c>
      <c r="BK63" s="170">
        <f t="shared" si="11"/>
        <v>2357</v>
      </c>
      <c r="BL63" s="40">
        <f>INT(IFERROR(AS63*(1/($AJ63/$AI63)),0)*'udziały-w-rynku'!$C$27)</f>
        <v>2836</v>
      </c>
      <c r="BM63" s="40">
        <f>INT(IFERROR(AU63*(1/($AJ63/$AI63)),0)*'udziały-w-rynku'!$C$27)</f>
        <v>504</v>
      </c>
    </row>
    <row r="64" spans="1:65">
      <c r="A64" s="158">
        <f>VLOOKUP(B64,konwerter_rejonów!A:B,2,FALSE)</f>
        <v>61</v>
      </c>
      <c r="B64" s="11">
        <v>61</v>
      </c>
      <c r="C64" s="85">
        <f>IFERROR(VLOOKUP(A64,konwerter_rejonów!E:F,2,FALSE),A64)</f>
        <v>61</v>
      </c>
      <c r="D64" s="8" t="s">
        <v>385</v>
      </c>
      <c r="E64" s="8" t="str">
        <f>VLOOKUP(B64,konwerter_rejonów!A:C,3,FALSE)</f>
        <v>Wiśniowa</v>
      </c>
      <c r="F64" s="8">
        <v>161</v>
      </c>
      <c r="G64" s="8">
        <v>164</v>
      </c>
      <c r="H64" s="8">
        <v>55</v>
      </c>
      <c r="I64" s="8">
        <v>116</v>
      </c>
      <c r="J64" s="8">
        <v>826</v>
      </c>
      <c r="K64" s="8">
        <v>675</v>
      </c>
      <c r="L64" s="8">
        <v>1204</v>
      </c>
      <c r="M64" s="19">
        <v>3201</v>
      </c>
      <c r="N64" s="8">
        <v>2</v>
      </c>
      <c r="O64" s="8">
        <v>5</v>
      </c>
      <c r="P64" s="8">
        <v>4</v>
      </c>
      <c r="Q64" s="8">
        <v>6</v>
      </c>
      <c r="R64" s="8">
        <v>46</v>
      </c>
      <c r="S64" s="8">
        <v>9</v>
      </c>
      <c r="T64" s="8">
        <v>1</v>
      </c>
      <c r="U64" s="19">
        <v>73</v>
      </c>
      <c r="V64" s="8">
        <v>6703</v>
      </c>
      <c r="W64" s="8">
        <v>4720</v>
      </c>
      <c r="X64" s="8">
        <v>148895</v>
      </c>
      <c r="Y64" s="8">
        <v>375</v>
      </c>
      <c r="Z64" s="8">
        <v>420</v>
      </c>
      <c r="AA64" s="8">
        <v>0</v>
      </c>
      <c r="AB64" s="8">
        <v>15</v>
      </c>
      <c r="AC64" s="173">
        <v>61</v>
      </c>
      <c r="AD64" s="173">
        <v>0</v>
      </c>
      <c r="AE64" s="157">
        <f t="shared" si="0"/>
        <v>3274</v>
      </c>
      <c r="AF64" s="157">
        <f t="shared" si="1"/>
        <v>3113</v>
      </c>
      <c r="AG64" s="157">
        <f t="shared" si="2"/>
        <v>567532</v>
      </c>
      <c r="AH64" s="127">
        <v>1388</v>
      </c>
      <c r="AI64" s="46">
        <v>77735</v>
      </c>
      <c r="AJ64" s="19">
        <v>44509</v>
      </c>
      <c r="AK64" s="88">
        <v>249</v>
      </c>
      <c r="AL64" s="88">
        <v>104</v>
      </c>
      <c r="AM64" s="87">
        <v>109</v>
      </c>
      <c r="AN64" s="87">
        <v>0</v>
      </c>
      <c r="AO64" s="91">
        <v>103</v>
      </c>
      <c r="AP64" s="91">
        <v>-1</v>
      </c>
      <c r="AQ64" s="92">
        <v>114</v>
      </c>
      <c r="AR64" s="92">
        <v>98</v>
      </c>
      <c r="AS64" s="89">
        <v>136</v>
      </c>
      <c r="AT64" s="89">
        <v>72</v>
      </c>
      <c r="AU64" s="90">
        <v>103</v>
      </c>
      <c r="AV64" s="90">
        <v>72</v>
      </c>
      <c r="AW64" s="21">
        <f t="shared" si="3"/>
        <v>434.8786762227864</v>
      </c>
      <c r="AX64" s="21">
        <f>IFERROR(INT(AW64*'udziały-w-rynku'!$C$27),0)</f>
        <v>2166</v>
      </c>
      <c r="AY64" s="39">
        <f t="shared" si="4"/>
        <v>2166</v>
      </c>
      <c r="AZ64" s="34">
        <f t="shared" si="5"/>
        <v>-947</v>
      </c>
      <c r="BA64" s="31">
        <f t="shared" si="6"/>
        <v>0.6957918406681658</v>
      </c>
      <c r="BB64" s="70" t="s">
        <v>429</v>
      </c>
      <c r="BC64" s="125" t="s">
        <v>426</v>
      </c>
      <c r="BD64" s="70">
        <f t="shared" si="12"/>
        <v>3113</v>
      </c>
      <c r="BE64" s="71">
        <f t="shared" si="8"/>
        <v>5.0558038614453137E-3</v>
      </c>
      <c r="BF64" s="161">
        <f t="shared" si="9"/>
        <v>3213.9795705246474</v>
      </c>
      <c r="BG64" s="39">
        <f>INT(IFERROR(AO64*(1/($AJ64/$AI64)),0)*'udziały-w-rynku'!$C$27)</f>
        <v>896</v>
      </c>
      <c r="BH64" s="39">
        <f>INT(IFERROR(AQ64*(1/($AJ64/$AI64)),0)*'udziały-w-rynku'!$C$27)</f>
        <v>991</v>
      </c>
      <c r="BI64" s="21">
        <f t="shared" si="10"/>
        <v>190.36857714170168</v>
      </c>
      <c r="BJ64" s="21">
        <f>IFERROR(INT(BI64*'udziały-w-rynku'!$C$27),0)</f>
        <v>948</v>
      </c>
      <c r="BK64" s="170">
        <f t="shared" si="11"/>
        <v>948</v>
      </c>
      <c r="BL64" s="40">
        <f>INT(IFERROR(AS64*(1/($AJ64/$AI64)),0)*'udziały-w-rynku'!$C$27)</f>
        <v>1183</v>
      </c>
      <c r="BM64" s="40">
        <f>INT(IFERROR(AU64*(1/($AJ64/$AI64)),0)*'udziały-w-rynku'!$C$27)</f>
        <v>896</v>
      </c>
    </row>
    <row r="65" spans="1:65">
      <c r="A65" s="158">
        <f>VLOOKUP(B65,konwerter_rejonów!A:B,2,FALSE)</f>
        <v>62</v>
      </c>
      <c r="B65" s="11">
        <v>62</v>
      </c>
      <c r="C65" s="85">
        <f>IFERROR(VLOOKUP(A65,konwerter_rejonów!E:F,2,FALSE),A65)</f>
        <v>62</v>
      </c>
      <c r="D65" s="8" t="s">
        <v>385</v>
      </c>
      <c r="E65" s="8" t="str">
        <f>VLOOKUP(B65,konwerter_rejonów!A:C,3,FALSE)</f>
        <v>Wielka</v>
      </c>
      <c r="F65" s="8">
        <v>115</v>
      </c>
      <c r="G65" s="8">
        <v>187</v>
      </c>
      <c r="H65" s="8">
        <v>90</v>
      </c>
      <c r="I65" s="8">
        <v>117</v>
      </c>
      <c r="J65" s="8">
        <v>711</v>
      </c>
      <c r="K65" s="8">
        <v>755</v>
      </c>
      <c r="L65" s="8">
        <v>1366</v>
      </c>
      <c r="M65" s="19">
        <v>3341</v>
      </c>
      <c r="N65" s="8">
        <v>3</v>
      </c>
      <c r="O65" s="8">
        <v>3</v>
      </c>
      <c r="P65" s="8">
        <v>2</v>
      </c>
      <c r="Q65" s="8">
        <v>11</v>
      </c>
      <c r="R65" s="8">
        <v>40</v>
      </c>
      <c r="S65" s="8">
        <v>9</v>
      </c>
      <c r="T65" s="8">
        <v>2</v>
      </c>
      <c r="U65" s="19">
        <v>70</v>
      </c>
      <c r="V65" s="8">
        <v>4649</v>
      </c>
      <c r="W65" s="8">
        <v>4438</v>
      </c>
      <c r="X65" s="8">
        <v>194676</v>
      </c>
      <c r="Y65" s="8">
        <v>43</v>
      </c>
      <c r="Z65" s="8">
        <v>666</v>
      </c>
      <c r="AA65" s="8">
        <v>0</v>
      </c>
      <c r="AB65" s="8">
        <v>5</v>
      </c>
      <c r="AC65" s="173">
        <v>62</v>
      </c>
      <c r="AD65" s="173">
        <v>0</v>
      </c>
      <c r="AE65" s="157">
        <f t="shared" si="0"/>
        <v>3411</v>
      </c>
      <c r="AF65" s="157">
        <f t="shared" si="1"/>
        <v>3296</v>
      </c>
      <c r="AG65" s="157">
        <f t="shared" si="2"/>
        <v>567532</v>
      </c>
      <c r="AH65" s="127">
        <v>1197</v>
      </c>
      <c r="AI65" s="46">
        <v>77735</v>
      </c>
      <c r="AJ65" s="19">
        <v>44509</v>
      </c>
      <c r="AK65" s="88">
        <v>36</v>
      </c>
      <c r="AL65" s="88">
        <v>6</v>
      </c>
      <c r="AM65" s="87">
        <v>11</v>
      </c>
      <c r="AN65" s="87">
        <v>0</v>
      </c>
      <c r="AO65" s="91">
        <v>15</v>
      </c>
      <c r="AP65" s="91">
        <v>39</v>
      </c>
      <c r="AQ65" s="92">
        <v>7</v>
      </c>
      <c r="AR65" s="92">
        <v>-1</v>
      </c>
      <c r="AS65" s="89">
        <v>24</v>
      </c>
      <c r="AT65" s="89">
        <v>-1</v>
      </c>
      <c r="AU65" s="90">
        <v>2</v>
      </c>
      <c r="AV65" s="90">
        <v>-1</v>
      </c>
      <c r="AW65" s="21">
        <f t="shared" si="3"/>
        <v>62.874025477993214</v>
      </c>
      <c r="AX65" s="21">
        <f>IFERROR(INT(AW65*'udziały-w-rynku'!$C$27),0)</f>
        <v>313</v>
      </c>
      <c r="AY65" s="39">
        <f t="shared" si="4"/>
        <v>313</v>
      </c>
      <c r="AZ65" s="34">
        <f t="shared" si="5"/>
        <v>-2983</v>
      </c>
      <c r="BA65" s="31">
        <f t="shared" si="6"/>
        <v>9.4963592233009708E-2</v>
      </c>
      <c r="BB65" s="70" t="s">
        <v>429</v>
      </c>
      <c r="BC65" s="125" t="s">
        <v>426</v>
      </c>
      <c r="BD65" s="70">
        <f t="shared" si="12"/>
        <v>3296</v>
      </c>
      <c r="BE65" s="71">
        <f t="shared" si="8"/>
        <v>5.3530130187355454E-3</v>
      </c>
      <c r="BF65" s="161">
        <f t="shared" si="9"/>
        <v>3402.9157290232051</v>
      </c>
      <c r="BG65" s="39">
        <f>INT(IFERROR(AO65*(1/($AJ65/$AI65)),0)*'udziały-w-rynku'!$C$27)</f>
        <v>130</v>
      </c>
      <c r="BH65" s="39">
        <f>INT(IFERROR(AQ65*(1/($AJ65/$AI65)),0)*'udziały-w-rynku'!$C$27)</f>
        <v>60</v>
      </c>
      <c r="BI65" s="21">
        <f t="shared" si="10"/>
        <v>19.211507784942373</v>
      </c>
      <c r="BJ65" s="21">
        <f>IFERROR(INT(BI65*'udziały-w-rynku'!$C$27),0)</f>
        <v>95</v>
      </c>
      <c r="BK65" s="170">
        <f t="shared" si="11"/>
        <v>95</v>
      </c>
      <c r="BL65" s="40">
        <f>INT(IFERROR(AS65*(1/($AJ65/$AI65)),0)*'udziały-w-rynku'!$C$27)</f>
        <v>208</v>
      </c>
      <c r="BM65" s="40">
        <f>INT(IFERROR(AU65*(1/($AJ65/$AI65)),0)*'udziały-w-rynku'!$C$27)</f>
        <v>17</v>
      </c>
    </row>
    <row r="66" spans="1:65">
      <c r="A66" s="158">
        <f>VLOOKUP(B66,konwerter_rejonów!A:B,2,FALSE)</f>
        <v>63</v>
      </c>
      <c r="B66" s="11">
        <v>63</v>
      </c>
      <c r="C66" s="85">
        <f>IFERROR(VLOOKUP(A66,konwerter_rejonów!E:F,2,FALSE),A66)</f>
        <v>63</v>
      </c>
      <c r="D66" s="8" t="s">
        <v>385</v>
      </c>
      <c r="E66" s="8" t="str">
        <f>VLOOKUP(B66,konwerter_rejonów!A:C,3,FALSE)</f>
        <v>Wzg. Andersa/Aquapark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19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19">
        <v>0</v>
      </c>
      <c r="V66" s="8">
        <v>74</v>
      </c>
      <c r="W66" s="8">
        <v>11712</v>
      </c>
      <c r="X66" s="8">
        <v>0</v>
      </c>
      <c r="Y66" s="8">
        <v>0</v>
      </c>
      <c r="Z66" s="8">
        <v>0</v>
      </c>
      <c r="AA66" s="8">
        <v>0</v>
      </c>
      <c r="AB66" s="8">
        <v>1</v>
      </c>
      <c r="AC66" s="173">
        <v>63</v>
      </c>
      <c r="AD66" s="173">
        <v>0</v>
      </c>
      <c r="AE66" s="157">
        <f t="shared" si="0"/>
        <v>0</v>
      </c>
      <c r="AF66" s="157">
        <f t="shared" si="1"/>
        <v>0</v>
      </c>
      <c r="AG66" s="157">
        <f t="shared" si="2"/>
        <v>567532</v>
      </c>
      <c r="AH66" s="127">
        <v>115</v>
      </c>
      <c r="AI66" s="46">
        <v>77735</v>
      </c>
      <c r="AJ66" s="19">
        <v>44509</v>
      </c>
      <c r="AK66" s="88">
        <v>5</v>
      </c>
      <c r="AL66" s="88">
        <v>-1</v>
      </c>
      <c r="AM66" s="87">
        <v>2</v>
      </c>
      <c r="AN66" s="87">
        <v>0</v>
      </c>
      <c r="AO66" s="91">
        <v>2</v>
      </c>
      <c r="AP66" s="91">
        <v>415</v>
      </c>
      <c r="AQ66" s="92">
        <v>6</v>
      </c>
      <c r="AR66" s="92">
        <v>-1</v>
      </c>
      <c r="AS66" s="89">
        <v>2</v>
      </c>
      <c r="AT66" s="89">
        <v>-1</v>
      </c>
      <c r="AU66" s="90">
        <v>5</v>
      </c>
      <c r="AV66" s="90">
        <v>-1</v>
      </c>
      <c r="AW66" s="21">
        <f t="shared" si="3"/>
        <v>8.7325035386101693</v>
      </c>
      <c r="AX66" s="21">
        <f>IFERROR(INT(AW66*'udziały-w-rynku'!$C$27),0)</f>
        <v>43</v>
      </c>
      <c r="AY66" s="39">
        <f t="shared" si="4"/>
        <v>43</v>
      </c>
      <c r="AZ66" s="34">
        <f t="shared" si="5"/>
        <v>43</v>
      </c>
      <c r="BA66" s="31" t="str">
        <f t="shared" si="6"/>
        <v/>
      </c>
      <c r="BB66" s="70" t="s">
        <v>429</v>
      </c>
      <c r="BC66" s="125" t="s">
        <v>426</v>
      </c>
      <c r="BD66" s="70">
        <f>IFERROR(IF(BB66="do weryfikacji",IF(BC66="BIG-DATA",AY66,IF(BC66="PESEL",AF66,"do uzupełnienia")),BB66),0)</f>
        <v>0</v>
      </c>
      <c r="BE66" s="71">
        <f t="shared" si="8"/>
        <v>0</v>
      </c>
      <c r="BF66" s="161">
        <f t="shared" si="9"/>
        <v>0</v>
      </c>
      <c r="BG66" s="39">
        <f>INT(IFERROR(AO66*(1/($AJ66/$AI66)),0)*'udziały-w-rynku'!$C$27)</f>
        <v>17</v>
      </c>
      <c r="BH66" s="39">
        <f>INT(IFERROR(AQ66*(1/($AJ66/$AI66)),0)*'udziały-w-rynku'!$C$27)</f>
        <v>52</v>
      </c>
      <c r="BI66" s="21">
        <f t="shared" si="10"/>
        <v>3.4930014154440676</v>
      </c>
      <c r="BJ66" s="21">
        <f>IFERROR(INT(BI66*'udziały-w-rynku'!$C$27),0)</f>
        <v>17</v>
      </c>
      <c r="BK66" s="170">
        <f t="shared" si="11"/>
        <v>17</v>
      </c>
      <c r="BL66" s="40">
        <f>INT(IFERROR(AS66*(1/($AJ66/$AI66)),0)*'udziały-w-rynku'!$C$27)</f>
        <v>17</v>
      </c>
      <c r="BM66" s="40">
        <f>INT(IFERROR(AU66*(1/($AJ66/$AI66)),0)*'udziały-w-rynku'!$C$27)</f>
        <v>43</v>
      </c>
    </row>
    <row r="67" spans="1:65">
      <c r="A67" s="158">
        <f>VLOOKUP(B67,konwerter_rejonów!A:B,2,FALSE)</f>
        <v>64</v>
      </c>
      <c r="B67" s="11">
        <v>64</v>
      </c>
      <c r="C67" s="85" t="str">
        <f>IFERROR(VLOOKUP(A67,konwerter_rejonów!E:F,2,FALSE),A67)</f>
        <v>A53</v>
      </c>
      <c r="D67" s="8" t="s">
        <v>385</v>
      </c>
      <c r="E67" s="8" t="str">
        <f>VLOOKUP(B67,konwerter_rejonów!A:C,3,FALSE)</f>
        <v>Park Andersa</v>
      </c>
      <c r="F67" s="8">
        <v>0</v>
      </c>
      <c r="G67" s="8">
        <v>2</v>
      </c>
      <c r="H67" s="8">
        <v>0</v>
      </c>
      <c r="I67" s="8">
        <v>1</v>
      </c>
      <c r="J67" s="8">
        <v>4</v>
      </c>
      <c r="K67" s="8">
        <v>5</v>
      </c>
      <c r="L67" s="8">
        <v>7</v>
      </c>
      <c r="M67" s="19">
        <v>19</v>
      </c>
      <c r="N67" s="8">
        <v>0</v>
      </c>
      <c r="O67" s="8">
        <v>19</v>
      </c>
      <c r="P67" s="8">
        <v>38</v>
      </c>
      <c r="Q67" s="8">
        <v>0</v>
      </c>
      <c r="R67" s="8">
        <v>0</v>
      </c>
      <c r="S67" s="8">
        <v>0</v>
      </c>
      <c r="T67" s="8">
        <v>0</v>
      </c>
      <c r="U67" s="19">
        <v>57</v>
      </c>
      <c r="V67" s="8">
        <v>2655</v>
      </c>
      <c r="W67" s="8">
        <v>5495</v>
      </c>
      <c r="X67" s="8">
        <v>1879</v>
      </c>
      <c r="Y67" s="8">
        <v>1183</v>
      </c>
      <c r="Z67" s="8">
        <v>907</v>
      </c>
      <c r="AA67" s="8">
        <v>0</v>
      </c>
      <c r="AB67" s="8">
        <v>31</v>
      </c>
      <c r="AC67" s="173">
        <v>64</v>
      </c>
      <c r="AD67" s="173">
        <v>0</v>
      </c>
      <c r="AE67" s="157">
        <f t="shared" si="0"/>
        <v>76</v>
      </c>
      <c r="AF67" s="157">
        <f t="shared" si="1"/>
        <v>76</v>
      </c>
      <c r="AG67" s="157">
        <f t="shared" si="2"/>
        <v>567532</v>
      </c>
      <c r="AH67" s="127">
        <v>473</v>
      </c>
      <c r="AI67" s="46">
        <v>77735</v>
      </c>
      <c r="AJ67" s="19">
        <v>44509</v>
      </c>
      <c r="AK67" s="88">
        <v>211</v>
      </c>
      <c r="AL67" s="88">
        <v>89</v>
      </c>
      <c r="AM67" s="87">
        <v>105</v>
      </c>
      <c r="AN67" s="87">
        <v>0</v>
      </c>
      <c r="AO67" s="91">
        <v>101</v>
      </c>
      <c r="AP67" s="91">
        <v>25</v>
      </c>
      <c r="AQ67" s="92">
        <v>99</v>
      </c>
      <c r="AR67" s="92">
        <v>74</v>
      </c>
      <c r="AS67" s="89">
        <v>118</v>
      </c>
      <c r="AT67" s="89">
        <v>56</v>
      </c>
      <c r="AU67" s="90">
        <v>95</v>
      </c>
      <c r="AV67" s="90">
        <v>83</v>
      </c>
      <c r="AW67" s="21">
        <f t="shared" si="3"/>
        <v>368.51164932934915</v>
      </c>
      <c r="AX67" s="21">
        <f>IFERROR(INT(AW67*'udziały-w-rynku'!$C$27),0)</f>
        <v>1835</v>
      </c>
      <c r="AY67" s="39">
        <f t="shared" si="4"/>
        <v>1835</v>
      </c>
      <c r="AZ67" s="34">
        <f t="shared" si="5"/>
        <v>1759</v>
      </c>
      <c r="BA67" s="31">
        <f t="shared" si="6"/>
        <v>24.144736842105264</v>
      </c>
      <c r="BB67" s="70" t="s">
        <v>429</v>
      </c>
      <c r="BC67" s="125" t="s">
        <v>426</v>
      </c>
      <c r="BD67" s="70">
        <f t="shared" ref="BD67:BD76" si="13">IF(BB67="do weryfikacji",IF(BC67="BIG-DATA",AY67,IF(BC67="PESEL",AF67,"do uzupełnienia")),BB67)</f>
        <v>76</v>
      </c>
      <c r="BE67" s="71">
        <f t="shared" si="8"/>
        <v>1.2343112543200893E-4</v>
      </c>
      <c r="BF67" s="161">
        <f t="shared" si="9"/>
        <v>78.465289868253507</v>
      </c>
      <c r="BG67" s="39">
        <f>INT(IFERROR(AO67*(1/($AJ67/$AI67)),0)*'udziały-w-rynku'!$C$27)</f>
        <v>878</v>
      </c>
      <c r="BH67" s="39">
        <f>INT(IFERROR(AQ67*(1/($AJ67/$AI67)),0)*'udziały-w-rynku'!$C$27)</f>
        <v>861</v>
      </c>
      <c r="BI67" s="21">
        <f t="shared" si="10"/>
        <v>183.38257431081354</v>
      </c>
      <c r="BJ67" s="21">
        <f>IFERROR(INT(BI67*'udziały-w-rynku'!$C$27),0)</f>
        <v>913</v>
      </c>
      <c r="BK67" s="170">
        <f t="shared" si="11"/>
        <v>913</v>
      </c>
      <c r="BL67" s="40">
        <f>INT(IFERROR(AS67*(1/($AJ67/$AI67)),0)*'udziały-w-rynku'!$C$27)</f>
        <v>1026</v>
      </c>
      <c r="BM67" s="40">
        <f>INT(IFERROR(AU67*(1/($AJ67/$AI67)),0)*'udziały-w-rynku'!$C$27)</f>
        <v>826</v>
      </c>
    </row>
    <row r="68" spans="1:65">
      <c r="A68" s="158">
        <f>VLOOKUP(B68,konwerter_rejonów!A:B,2,FALSE)</f>
        <v>65</v>
      </c>
      <c r="B68" s="11">
        <v>65</v>
      </c>
      <c r="C68" s="85">
        <f>IFERROR(VLOOKUP(A68,konwerter_rejonów!E:F,2,FALSE),A68)</f>
        <v>65</v>
      </c>
      <c r="D68" s="8" t="s">
        <v>385</v>
      </c>
      <c r="E68" s="8" t="str">
        <f>VLOOKUP(B68,konwerter_rejonów!A:C,3,FALSE)</f>
        <v>Glinianki</v>
      </c>
      <c r="F68" s="8">
        <v>543</v>
      </c>
      <c r="G68" s="8">
        <v>730</v>
      </c>
      <c r="H68" s="8">
        <v>290</v>
      </c>
      <c r="I68" s="8">
        <v>505</v>
      </c>
      <c r="J68" s="8">
        <v>3255</v>
      </c>
      <c r="K68" s="8">
        <v>2970</v>
      </c>
      <c r="L68" s="8">
        <v>2842</v>
      </c>
      <c r="M68" s="19">
        <v>11135</v>
      </c>
      <c r="N68" s="8">
        <v>8</v>
      </c>
      <c r="O68" s="8">
        <v>9</v>
      </c>
      <c r="P68" s="8">
        <v>102</v>
      </c>
      <c r="Q68" s="8">
        <v>18</v>
      </c>
      <c r="R68" s="8">
        <v>106</v>
      </c>
      <c r="S68" s="8">
        <v>20</v>
      </c>
      <c r="T68" s="8">
        <v>9</v>
      </c>
      <c r="U68" s="19">
        <v>272</v>
      </c>
      <c r="V68" s="8">
        <v>19</v>
      </c>
      <c r="W68" s="8">
        <v>1419</v>
      </c>
      <c r="X68" s="8">
        <v>470002</v>
      </c>
      <c r="Y68" s="8">
        <v>345</v>
      </c>
      <c r="Z68" s="8">
        <v>1023</v>
      </c>
      <c r="AA68" s="8">
        <v>0</v>
      </c>
      <c r="AB68" s="8">
        <v>29</v>
      </c>
      <c r="AC68" s="173">
        <v>65</v>
      </c>
      <c r="AD68" s="173">
        <v>0</v>
      </c>
      <c r="AE68" s="157">
        <f t="shared" ref="AE68:AE131" si="14">M68+U68</f>
        <v>11407</v>
      </c>
      <c r="AF68" s="157">
        <f t="shared" ref="AF68:AF131" si="15">AE68-F68</f>
        <v>10864</v>
      </c>
      <c r="AG68" s="157">
        <f t="shared" ref="AG68:AG131" si="16">SUM($AF$4:$AF$378)</f>
        <v>567532</v>
      </c>
      <c r="AH68" s="127">
        <v>2104</v>
      </c>
      <c r="AI68" s="46">
        <v>77735</v>
      </c>
      <c r="AJ68" s="19">
        <v>44509</v>
      </c>
      <c r="AK68" s="88">
        <v>1367</v>
      </c>
      <c r="AL68" s="88">
        <v>850</v>
      </c>
      <c r="AM68" s="87">
        <v>391</v>
      </c>
      <c r="AN68" s="87">
        <v>0</v>
      </c>
      <c r="AO68" s="91">
        <v>568</v>
      </c>
      <c r="AP68" s="91">
        <v>71</v>
      </c>
      <c r="AQ68" s="92">
        <v>342</v>
      </c>
      <c r="AR68" s="92">
        <v>320</v>
      </c>
      <c r="AS68" s="89">
        <v>517</v>
      </c>
      <c r="AT68" s="89">
        <v>322</v>
      </c>
      <c r="AU68" s="90">
        <v>156</v>
      </c>
      <c r="AV68" s="90">
        <v>153</v>
      </c>
      <c r="AW68" s="21">
        <f t="shared" ref="AW68:AW131" si="17">IFERROR(AK68*(1/($AJ68/$AI68)),0)</f>
        <v>2387.4664674560204</v>
      </c>
      <c r="AX68" s="21">
        <f>IFERROR(INT(AW68*'udziały-w-rynku'!$C$27),0)</f>
        <v>11893</v>
      </c>
      <c r="AY68" s="39">
        <f t="shared" ref="AY68:AY131" si="18">AX68</f>
        <v>11893</v>
      </c>
      <c r="AZ68" s="34">
        <f t="shared" ref="AZ68:AZ131" si="19">AX68-AF68</f>
        <v>1029</v>
      </c>
      <c r="BA68" s="31">
        <f t="shared" ref="BA68:BA131" si="20">IFERROR(AX68/AF68,"")</f>
        <v>1.0947164948453609</v>
      </c>
      <c r="BB68" s="70" t="s">
        <v>429</v>
      </c>
      <c r="BC68" s="125" t="s">
        <v>425</v>
      </c>
      <c r="BD68" s="70">
        <f t="shared" si="13"/>
        <v>11893</v>
      </c>
      <c r="BE68" s="71">
        <f t="shared" ref="BE68:BE131" si="21">IFERROR(BD68/$BD$380,0)</f>
        <v>1.9315347036353715E-2</v>
      </c>
      <c r="BF68" s="161">
        <f t="shared" ref="BF68:BF131" si="22">BE68*$AY$380</f>
        <v>12278.785426357093</v>
      </c>
      <c r="BG68" s="39">
        <f>INT(IFERROR(AO68*(1/($AJ68/$AI68)),0)*'udziały-w-rynku'!$C$27)</f>
        <v>4941</v>
      </c>
      <c r="BH68" s="39">
        <f>INT(IFERROR(AQ68*(1/($AJ68/$AI68)),0)*'udziały-w-rynku'!$C$27)</f>
        <v>2975</v>
      </c>
      <c r="BI68" s="21">
        <f t="shared" ref="BI68:BI131" si="23">IFERROR(AM68*(1/($AJ68/$AI68)),0)</f>
        <v>682.88177671931521</v>
      </c>
      <c r="BJ68" s="21">
        <f>IFERROR(INT(BI68*'udziały-w-rynku'!$C$27),0)</f>
        <v>3401</v>
      </c>
      <c r="BK68" s="170">
        <f t="shared" ref="BK68:BK131" si="24">BJ68</f>
        <v>3401</v>
      </c>
      <c r="BL68" s="40">
        <f>INT(IFERROR(AS68*(1/($AJ68/$AI68)),0)*'udziały-w-rynku'!$C$27)</f>
        <v>4498</v>
      </c>
      <c r="BM68" s="40">
        <f>INT(IFERROR(AU68*(1/($AJ68/$AI68)),0)*'udziały-w-rynku'!$C$27)</f>
        <v>1357</v>
      </c>
    </row>
    <row r="69" spans="1:65">
      <c r="A69" s="158">
        <f>VLOOKUP(B69,konwerter_rejonów!A:B,2,FALSE)</f>
        <v>66</v>
      </c>
      <c r="B69" s="11">
        <v>66</v>
      </c>
      <c r="C69" s="85">
        <f>IFERROR(VLOOKUP(A69,konwerter_rejonów!E:F,2,FALSE),A69)</f>
        <v>66</v>
      </c>
      <c r="D69" s="8" t="s">
        <v>385</v>
      </c>
      <c r="E69" s="8" t="str">
        <f>VLOOKUP(B69,konwerter_rejonów!A:C,3,FALSE)</f>
        <v>Śliczna</v>
      </c>
      <c r="F69" s="8">
        <v>303</v>
      </c>
      <c r="G69" s="8">
        <v>451</v>
      </c>
      <c r="H69" s="8">
        <v>161</v>
      </c>
      <c r="I69" s="8">
        <v>226</v>
      </c>
      <c r="J69" s="8">
        <v>1776</v>
      </c>
      <c r="K69" s="8">
        <v>1253</v>
      </c>
      <c r="L69" s="8">
        <v>2122</v>
      </c>
      <c r="M69" s="19">
        <v>6292</v>
      </c>
      <c r="N69" s="8">
        <v>11</v>
      </c>
      <c r="O69" s="8">
        <v>17</v>
      </c>
      <c r="P69" s="8">
        <v>2</v>
      </c>
      <c r="Q69" s="8">
        <v>15</v>
      </c>
      <c r="R69" s="8">
        <v>87</v>
      </c>
      <c r="S69" s="8">
        <v>19</v>
      </c>
      <c r="T69" s="8">
        <v>7</v>
      </c>
      <c r="U69" s="19">
        <v>158</v>
      </c>
      <c r="V69" s="8">
        <v>658</v>
      </c>
      <c r="W69" s="8">
        <v>5174</v>
      </c>
      <c r="X69" s="8">
        <v>279808</v>
      </c>
      <c r="Y69" s="8">
        <v>51</v>
      </c>
      <c r="Z69" s="8">
        <v>1260</v>
      </c>
      <c r="AA69" s="8">
        <v>0</v>
      </c>
      <c r="AB69" s="8">
        <v>11</v>
      </c>
      <c r="AC69" s="173">
        <v>66</v>
      </c>
      <c r="AD69" s="173">
        <v>0</v>
      </c>
      <c r="AE69" s="157">
        <f t="shared" si="14"/>
        <v>6450</v>
      </c>
      <c r="AF69" s="157">
        <f t="shared" si="15"/>
        <v>6147</v>
      </c>
      <c r="AG69" s="157">
        <f t="shared" si="16"/>
        <v>567532</v>
      </c>
      <c r="AH69" s="127">
        <v>3092</v>
      </c>
      <c r="AI69" s="46">
        <v>77735</v>
      </c>
      <c r="AJ69" s="19">
        <v>44509</v>
      </c>
      <c r="AK69" s="88">
        <v>461</v>
      </c>
      <c r="AL69" s="88">
        <v>84</v>
      </c>
      <c r="AM69" s="87">
        <v>150</v>
      </c>
      <c r="AN69" s="87">
        <v>0</v>
      </c>
      <c r="AO69" s="91">
        <v>167</v>
      </c>
      <c r="AP69" s="91">
        <v>15</v>
      </c>
      <c r="AQ69" s="92">
        <v>56</v>
      </c>
      <c r="AR69" s="92">
        <v>22</v>
      </c>
      <c r="AS69" s="89">
        <v>183</v>
      </c>
      <c r="AT69" s="89">
        <v>40</v>
      </c>
      <c r="AU69" s="90">
        <v>34</v>
      </c>
      <c r="AV69" s="90">
        <v>15</v>
      </c>
      <c r="AW69" s="21">
        <f t="shared" si="17"/>
        <v>805.13682625985757</v>
      </c>
      <c r="AX69" s="21">
        <f>IFERROR(INT(AW69*'udziały-w-rynku'!$C$27),0)</f>
        <v>4010</v>
      </c>
      <c r="AY69" s="39">
        <f t="shared" si="18"/>
        <v>4010</v>
      </c>
      <c r="AZ69" s="34">
        <f t="shared" si="19"/>
        <v>-2137</v>
      </c>
      <c r="BA69" s="31">
        <f t="shared" si="20"/>
        <v>0.65235074019847084</v>
      </c>
      <c r="BB69" s="70" t="s">
        <v>429</v>
      </c>
      <c r="BC69" s="125" t="s">
        <v>426</v>
      </c>
      <c r="BD69" s="70">
        <f t="shared" si="13"/>
        <v>6147</v>
      </c>
      <c r="BE69" s="71">
        <f t="shared" si="21"/>
        <v>9.9833043161915644E-3</v>
      </c>
      <c r="BF69" s="161">
        <f t="shared" si="22"/>
        <v>6346.3965371072936</v>
      </c>
      <c r="BG69" s="39">
        <f>INT(IFERROR(AO69*(1/($AJ69/$AI69)),0)*'udziały-w-rynku'!$C$27)</f>
        <v>1452</v>
      </c>
      <c r="BH69" s="39">
        <f>INT(IFERROR(AQ69*(1/($AJ69/$AI69)),0)*'udziały-w-rynku'!$C$27)</f>
        <v>487</v>
      </c>
      <c r="BI69" s="21">
        <f t="shared" si="23"/>
        <v>261.9751061583051</v>
      </c>
      <c r="BJ69" s="21">
        <f>IFERROR(INT(BI69*'udziały-w-rynku'!$C$27),0)</f>
        <v>1305</v>
      </c>
      <c r="BK69" s="170">
        <f t="shared" si="24"/>
        <v>1305</v>
      </c>
      <c r="BL69" s="40">
        <f>INT(IFERROR(AS69*(1/($AJ69/$AI69)),0)*'udziały-w-rynku'!$C$27)</f>
        <v>1592</v>
      </c>
      <c r="BM69" s="40">
        <f>INT(IFERROR(AU69*(1/($AJ69/$AI69)),0)*'udziały-w-rynku'!$C$27)</f>
        <v>295</v>
      </c>
    </row>
    <row r="70" spans="1:65">
      <c r="A70" s="158">
        <f>VLOOKUP(B70,konwerter_rejonów!A:B,2,FALSE)</f>
        <v>67</v>
      </c>
      <c r="B70" s="11">
        <v>67</v>
      </c>
      <c r="C70" s="85">
        <f>IFERROR(VLOOKUP(A70,konwerter_rejonów!E:F,2,FALSE),A70)</f>
        <v>67</v>
      </c>
      <c r="D70" s="8" t="s">
        <v>385</v>
      </c>
      <c r="E70" s="8" t="str">
        <f>VLOOKUP(B70,konwerter_rejonów!A:C,3,FALSE)</f>
        <v>Hubska</v>
      </c>
      <c r="F70" s="8">
        <v>98</v>
      </c>
      <c r="G70" s="8">
        <v>141</v>
      </c>
      <c r="H70" s="8">
        <v>66</v>
      </c>
      <c r="I70" s="8">
        <v>83</v>
      </c>
      <c r="J70" s="8">
        <v>610</v>
      </c>
      <c r="K70" s="8">
        <v>432</v>
      </c>
      <c r="L70" s="8">
        <v>441</v>
      </c>
      <c r="M70" s="19">
        <v>1871</v>
      </c>
      <c r="N70" s="8">
        <v>1</v>
      </c>
      <c r="O70" s="8">
        <v>1</v>
      </c>
      <c r="P70" s="8">
        <v>130</v>
      </c>
      <c r="Q70" s="8">
        <v>7</v>
      </c>
      <c r="R70" s="8">
        <v>33</v>
      </c>
      <c r="S70" s="8">
        <v>3</v>
      </c>
      <c r="T70" s="8">
        <v>3</v>
      </c>
      <c r="U70" s="19">
        <v>178</v>
      </c>
      <c r="V70" s="8">
        <v>35611</v>
      </c>
      <c r="W70" s="8">
        <v>1462</v>
      </c>
      <c r="X70" s="8">
        <v>113805</v>
      </c>
      <c r="Y70" s="8">
        <v>187</v>
      </c>
      <c r="Z70" s="8">
        <v>1505</v>
      </c>
      <c r="AA70" s="8">
        <v>1386</v>
      </c>
      <c r="AB70" s="8">
        <v>23</v>
      </c>
      <c r="AC70" s="173">
        <v>67</v>
      </c>
      <c r="AD70" s="173">
        <v>0</v>
      </c>
      <c r="AE70" s="157">
        <f t="shared" si="14"/>
        <v>2049</v>
      </c>
      <c r="AF70" s="157">
        <f t="shared" si="15"/>
        <v>1951</v>
      </c>
      <c r="AG70" s="157">
        <f t="shared" si="16"/>
        <v>567532</v>
      </c>
      <c r="AH70" s="127">
        <v>6718</v>
      </c>
      <c r="AI70" s="46">
        <v>77735</v>
      </c>
      <c r="AJ70" s="19">
        <v>44509</v>
      </c>
      <c r="AK70" s="88">
        <v>322</v>
      </c>
      <c r="AL70" s="88">
        <v>128</v>
      </c>
      <c r="AM70" s="87">
        <v>170</v>
      </c>
      <c r="AN70" s="87">
        <v>0</v>
      </c>
      <c r="AO70" s="91">
        <v>129</v>
      </c>
      <c r="AP70" s="91">
        <v>132</v>
      </c>
      <c r="AQ70" s="92">
        <v>126</v>
      </c>
      <c r="AR70" s="92">
        <v>114</v>
      </c>
      <c r="AS70" s="89">
        <v>244</v>
      </c>
      <c r="AT70" s="89">
        <v>136</v>
      </c>
      <c r="AU70" s="90">
        <v>121</v>
      </c>
      <c r="AV70" s="90">
        <v>87</v>
      </c>
      <c r="AW70" s="21">
        <f t="shared" si="17"/>
        <v>562.37322788649487</v>
      </c>
      <c r="AX70" s="21">
        <f>IFERROR(INT(AW70*'udziały-w-rynku'!$C$27),0)</f>
        <v>2801</v>
      </c>
      <c r="AY70" s="39">
        <f t="shared" si="18"/>
        <v>2801</v>
      </c>
      <c r="AZ70" s="34">
        <f t="shared" si="19"/>
        <v>850</v>
      </c>
      <c r="BA70" s="31">
        <f t="shared" si="20"/>
        <v>1.4356740133264991</v>
      </c>
      <c r="BB70" s="70" t="s">
        <v>429</v>
      </c>
      <c r="BC70" s="125" t="s">
        <v>426</v>
      </c>
      <c r="BD70" s="70">
        <f t="shared" si="13"/>
        <v>1951</v>
      </c>
      <c r="BE70" s="71">
        <f t="shared" si="21"/>
        <v>3.168606917340124E-3</v>
      </c>
      <c r="BF70" s="161">
        <f t="shared" si="22"/>
        <v>2014.2865859600342</v>
      </c>
      <c r="BG70" s="39">
        <f>INT(IFERROR(AO70*(1/($AJ70/$AI70)),0)*'udziały-w-rynku'!$C$27)</f>
        <v>1122</v>
      </c>
      <c r="BH70" s="39">
        <f>INT(IFERROR(AQ70*(1/($AJ70/$AI70)),0)*'udziały-w-rynku'!$C$27)</f>
        <v>1096</v>
      </c>
      <c r="BI70" s="21">
        <f t="shared" si="23"/>
        <v>296.90512031274574</v>
      </c>
      <c r="BJ70" s="21">
        <f>IFERROR(INT(BI70*'udziały-w-rynku'!$C$27),0)</f>
        <v>1479</v>
      </c>
      <c r="BK70" s="170">
        <f t="shared" si="24"/>
        <v>1479</v>
      </c>
      <c r="BL70" s="40">
        <f>INT(IFERROR(AS70*(1/($AJ70/$AI70)),0)*'udziały-w-rynku'!$C$27)</f>
        <v>2122</v>
      </c>
      <c r="BM70" s="40">
        <f>INT(IFERROR(AU70*(1/($AJ70/$AI70)),0)*'udziały-w-rynku'!$C$27)</f>
        <v>1052</v>
      </c>
    </row>
    <row r="71" spans="1:65">
      <c r="A71" s="158">
        <f>VLOOKUP(B71,konwerter_rejonów!A:B,2,FALSE)</f>
        <v>68</v>
      </c>
      <c r="B71" s="11">
        <v>68</v>
      </c>
      <c r="C71" s="85">
        <f>IFERROR(VLOOKUP(A71,konwerter_rejonów!E:F,2,FALSE),A71)</f>
        <v>68</v>
      </c>
      <c r="D71" s="8" t="s">
        <v>385</v>
      </c>
      <c r="E71" s="8" t="str">
        <f>VLOOKUP(B71,konwerter_rejonów!A:C,3,FALSE)</f>
        <v>Bardzka</v>
      </c>
      <c r="F71" s="8">
        <v>161</v>
      </c>
      <c r="G71" s="8">
        <v>135</v>
      </c>
      <c r="H71" s="8">
        <v>63</v>
      </c>
      <c r="I71" s="8">
        <v>92</v>
      </c>
      <c r="J71" s="8">
        <v>785</v>
      </c>
      <c r="K71" s="8">
        <v>532</v>
      </c>
      <c r="L71" s="8">
        <v>511</v>
      </c>
      <c r="M71" s="19">
        <v>2279</v>
      </c>
      <c r="N71" s="8">
        <v>6</v>
      </c>
      <c r="O71" s="8">
        <v>2</v>
      </c>
      <c r="P71" s="8">
        <v>0</v>
      </c>
      <c r="Q71" s="8">
        <v>5</v>
      </c>
      <c r="R71" s="8">
        <v>31</v>
      </c>
      <c r="S71" s="8">
        <v>5</v>
      </c>
      <c r="T71" s="8">
        <v>2</v>
      </c>
      <c r="U71" s="19">
        <v>51</v>
      </c>
      <c r="V71" s="8">
        <v>8456</v>
      </c>
      <c r="W71" s="8">
        <v>62810</v>
      </c>
      <c r="X71" s="8">
        <v>101997</v>
      </c>
      <c r="Y71" s="8">
        <v>4350</v>
      </c>
      <c r="Z71" s="8">
        <v>0</v>
      </c>
      <c r="AA71" s="8">
        <v>0</v>
      </c>
      <c r="AB71" s="8">
        <v>10</v>
      </c>
      <c r="AC71" s="173">
        <v>68</v>
      </c>
      <c r="AD71" s="173">
        <v>0</v>
      </c>
      <c r="AE71" s="157">
        <f t="shared" si="14"/>
        <v>2330</v>
      </c>
      <c r="AF71" s="157">
        <f t="shared" si="15"/>
        <v>2169</v>
      </c>
      <c r="AG71" s="157">
        <f t="shared" si="16"/>
        <v>567532</v>
      </c>
      <c r="AH71" s="127">
        <v>1723</v>
      </c>
      <c r="AI71" s="46">
        <v>77735</v>
      </c>
      <c r="AJ71" s="19">
        <v>44509</v>
      </c>
      <c r="AK71" s="88">
        <v>148</v>
      </c>
      <c r="AL71" s="88">
        <v>52</v>
      </c>
      <c r="AM71" s="87">
        <v>55</v>
      </c>
      <c r="AN71" s="87">
        <v>0</v>
      </c>
      <c r="AO71" s="91">
        <v>48</v>
      </c>
      <c r="AP71" s="91">
        <v>16</v>
      </c>
      <c r="AQ71" s="92">
        <v>26</v>
      </c>
      <c r="AR71" s="92">
        <v>20</v>
      </c>
      <c r="AS71" s="89">
        <v>57</v>
      </c>
      <c r="AT71" s="89">
        <v>23</v>
      </c>
      <c r="AU71" s="90">
        <v>16</v>
      </c>
      <c r="AV71" s="90">
        <v>13</v>
      </c>
      <c r="AW71" s="21">
        <f t="shared" si="17"/>
        <v>258.482104742861</v>
      </c>
      <c r="AX71" s="21">
        <f>IFERROR(INT(AW71*'udziały-w-rynku'!$C$27),0)</f>
        <v>1287</v>
      </c>
      <c r="AY71" s="39">
        <f t="shared" si="18"/>
        <v>1287</v>
      </c>
      <c r="AZ71" s="34">
        <f t="shared" si="19"/>
        <v>-882</v>
      </c>
      <c r="BA71" s="31">
        <f t="shared" si="20"/>
        <v>0.59336099585062241</v>
      </c>
      <c r="BB71" s="70" t="s">
        <v>429</v>
      </c>
      <c r="BC71" s="125" t="s">
        <v>426</v>
      </c>
      <c r="BD71" s="70">
        <f t="shared" si="13"/>
        <v>2169</v>
      </c>
      <c r="BE71" s="71">
        <f t="shared" si="21"/>
        <v>3.5226593560793076E-3</v>
      </c>
      <c r="BF71" s="161">
        <f t="shared" si="22"/>
        <v>2239.3580753189717</v>
      </c>
      <c r="BG71" s="39">
        <f>INT(IFERROR(AO71*(1/($AJ71/$AI71)),0)*'udziały-w-rynku'!$C$27)</f>
        <v>417</v>
      </c>
      <c r="BH71" s="39">
        <f>INT(IFERROR(AQ71*(1/($AJ71/$AI71)),0)*'udziały-w-rynku'!$C$27)</f>
        <v>226</v>
      </c>
      <c r="BI71" s="21">
        <f t="shared" si="23"/>
        <v>96.057538924711864</v>
      </c>
      <c r="BJ71" s="21">
        <f>IFERROR(INT(BI71*'udziały-w-rynku'!$C$27),0)</f>
        <v>478</v>
      </c>
      <c r="BK71" s="170">
        <f t="shared" si="24"/>
        <v>478</v>
      </c>
      <c r="BL71" s="40">
        <f>INT(IFERROR(AS71*(1/($AJ71/$AI71)),0)*'udziały-w-rynku'!$C$27)</f>
        <v>495</v>
      </c>
      <c r="BM71" s="40">
        <f>INT(IFERROR(AU71*(1/($AJ71/$AI71)),0)*'udziały-w-rynku'!$C$27)</f>
        <v>139</v>
      </c>
    </row>
    <row r="72" spans="1:65">
      <c r="A72" s="158">
        <f>VLOOKUP(B72,konwerter_rejonów!A:B,2,FALSE)</f>
        <v>69</v>
      </c>
      <c r="B72" s="11">
        <v>69</v>
      </c>
      <c r="C72" s="85">
        <f>IFERROR(VLOOKUP(A72,konwerter_rejonów!E:F,2,FALSE),A72)</f>
        <v>69</v>
      </c>
      <c r="D72" s="8" t="s">
        <v>385</v>
      </c>
      <c r="E72" s="8" t="str">
        <f>VLOOKUP(B72,konwerter_rejonów!A:C,3,FALSE)</f>
        <v>Nyska</v>
      </c>
      <c r="F72" s="8">
        <v>146</v>
      </c>
      <c r="G72" s="8">
        <v>67</v>
      </c>
      <c r="H72" s="8">
        <v>27</v>
      </c>
      <c r="I72" s="8">
        <v>37</v>
      </c>
      <c r="J72" s="8">
        <v>535</v>
      </c>
      <c r="K72" s="8">
        <v>158</v>
      </c>
      <c r="L72" s="8">
        <v>132</v>
      </c>
      <c r="M72" s="19">
        <v>1102</v>
      </c>
      <c r="N72" s="8">
        <v>5</v>
      </c>
      <c r="O72" s="8">
        <v>1</v>
      </c>
      <c r="P72" s="8">
        <v>0</v>
      </c>
      <c r="Q72" s="8">
        <v>7</v>
      </c>
      <c r="R72" s="8">
        <v>41</v>
      </c>
      <c r="S72" s="8">
        <v>5</v>
      </c>
      <c r="T72" s="8">
        <v>2</v>
      </c>
      <c r="U72" s="19">
        <v>61</v>
      </c>
      <c r="V72" s="8">
        <v>16432</v>
      </c>
      <c r="W72" s="8">
        <v>5884</v>
      </c>
      <c r="X72" s="8">
        <v>83654</v>
      </c>
      <c r="Y72" s="8">
        <v>6674</v>
      </c>
      <c r="Z72" s="8">
        <v>0</v>
      </c>
      <c r="AA72" s="8">
        <v>0</v>
      </c>
      <c r="AB72" s="8">
        <v>37</v>
      </c>
      <c r="AC72" s="173">
        <v>69</v>
      </c>
      <c r="AD72" s="173">
        <v>0</v>
      </c>
      <c r="AE72" s="157">
        <f t="shared" si="14"/>
        <v>1163</v>
      </c>
      <c r="AF72" s="157">
        <f t="shared" si="15"/>
        <v>1017</v>
      </c>
      <c r="AG72" s="157">
        <f t="shared" si="16"/>
        <v>567532</v>
      </c>
      <c r="AH72" s="127">
        <v>1836</v>
      </c>
      <c r="AI72" s="46">
        <v>77735</v>
      </c>
      <c r="AJ72" s="19">
        <v>44509</v>
      </c>
      <c r="AK72" s="88">
        <v>377</v>
      </c>
      <c r="AL72" s="88">
        <v>250</v>
      </c>
      <c r="AM72" s="87">
        <v>157</v>
      </c>
      <c r="AN72" s="87">
        <v>0</v>
      </c>
      <c r="AO72" s="91">
        <v>175</v>
      </c>
      <c r="AP72" s="91">
        <v>-1</v>
      </c>
      <c r="AQ72" s="92">
        <v>143</v>
      </c>
      <c r="AR72" s="92">
        <v>117</v>
      </c>
      <c r="AS72" s="89">
        <v>166</v>
      </c>
      <c r="AT72" s="89">
        <v>86</v>
      </c>
      <c r="AU72" s="90">
        <v>88</v>
      </c>
      <c r="AV72" s="90">
        <v>68</v>
      </c>
      <c r="AW72" s="21">
        <f t="shared" si="17"/>
        <v>658.43076681120669</v>
      </c>
      <c r="AX72" s="21">
        <f>IFERROR(INT(AW72*'udziały-w-rynku'!$C$27),0)</f>
        <v>3280</v>
      </c>
      <c r="AY72" s="39">
        <f t="shared" si="18"/>
        <v>3280</v>
      </c>
      <c r="AZ72" s="34">
        <f t="shared" si="19"/>
        <v>2263</v>
      </c>
      <c r="BA72" s="31">
        <f t="shared" si="20"/>
        <v>3.2251720747295969</v>
      </c>
      <c r="BB72" s="70" t="s">
        <v>429</v>
      </c>
      <c r="BC72" s="125" t="s">
        <v>426</v>
      </c>
      <c r="BD72" s="70">
        <f t="shared" si="13"/>
        <v>1017</v>
      </c>
      <c r="BE72" s="71">
        <f t="shared" si="21"/>
        <v>1.6517033495309617E-3</v>
      </c>
      <c r="BF72" s="161">
        <f t="shared" si="22"/>
        <v>1049.989471000182</v>
      </c>
      <c r="BG72" s="39">
        <f>INT(IFERROR(AO72*(1/($AJ72/$AI72)),0)*'udziały-w-rynku'!$C$27)</f>
        <v>1522</v>
      </c>
      <c r="BH72" s="39">
        <f>INT(IFERROR(AQ72*(1/($AJ72/$AI72)),0)*'udziały-w-rynku'!$C$27)</f>
        <v>1244</v>
      </c>
      <c r="BI72" s="21">
        <f t="shared" si="23"/>
        <v>274.2006111123593</v>
      </c>
      <c r="BJ72" s="21">
        <f>IFERROR(INT(BI72*'udziały-w-rynku'!$C$27),0)</f>
        <v>1365</v>
      </c>
      <c r="BK72" s="170">
        <f t="shared" si="24"/>
        <v>1365</v>
      </c>
      <c r="BL72" s="40">
        <f>INT(IFERROR(AS72*(1/($AJ72/$AI72)),0)*'udziały-w-rynku'!$C$27)</f>
        <v>1444</v>
      </c>
      <c r="BM72" s="40">
        <f>INT(IFERROR(AU72*(1/($AJ72/$AI72)),0)*'udziały-w-rynku'!$C$27)</f>
        <v>765</v>
      </c>
    </row>
    <row r="73" spans="1:65">
      <c r="A73" s="158">
        <f>VLOOKUP(B73,konwerter_rejonów!A:B,2,FALSE)</f>
        <v>70</v>
      </c>
      <c r="B73" s="11">
        <v>70</v>
      </c>
      <c r="C73" s="85" t="str">
        <f>IFERROR(VLOOKUP(A73,konwerter_rejonów!E:F,2,FALSE),A73)</f>
        <v>A48</v>
      </c>
      <c r="D73" s="8" t="s">
        <v>385</v>
      </c>
      <c r="E73" s="8" t="str">
        <f>VLOOKUP(B73,konwerter_rejonów!A:C,3,FALSE)</f>
        <v>Krakowska</v>
      </c>
      <c r="F73" s="8">
        <v>11</v>
      </c>
      <c r="G73" s="8">
        <v>11</v>
      </c>
      <c r="H73" s="8">
        <v>2</v>
      </c>
      <c r="I73" s="8">
        <v>9</v>
      </c>
      <c r="J73" s="8">
        <v>63</v>
      </c>
      <c r="K73" s="8">
        <v>39</v>
      </c>
      <c r="L73" s="8">
        <v>47</v>
      </c>
      <c r="M73" s="19">
        <v>182</v>
      </c>
      <c r="N73" s="8">
        <v>0</v>
      </c>
      <c r="O73" s="8">
        <v>0</v>
      </c>
      <c r="P73" s="8">
        <v>0</v>
      </c>
      <c r="Q73" s="8">
        <v>2</v>
      </c>
      <c r="R73" s="8">
        <v>8</v>
      </c>
      <c r="S73" s="8">
        <v>1</v>
      </c>
      <c r="T73" s="8">
        <v>0</v>
      </c>
      <c r="U73" s="19">
        <v>11</v>
      </c>
      <c r="V73" s="8">
        <v>25325</v>
      </c>
      <c r="W73" s="8">
        <v>72289</v>
      </c>
      <c r="X73" s="8">
        <v>9784</v>
      </c>
      <c r="Y73" s="8">
        <v>87187</v>
      </c>
      <c r="Z73" s="8">
        <v>280</v>
      </c>
      <c r="AA73" s="8">
        <v>401</v>
      </c>
      <c r="AB73" s="8">
        <v>20</v>
      </c>
      <c r="AC73" s="173">
        <v>70</v>
      </c>
      <c r="AD73" s="173">
        <v>0</v>
      </c>
      <c r="AE73" s="157">
        <f t="shared" si="14"/>
        <v>193</v>
      </c>
      <c r="AF73" s="157">
        <f t="shared" si="15"/>
        <v>182</v>
      </c>
      <c r="AG73" s="157">
        <f t="shared" si="16"/>
        <v>567532</v>
      </c>
      <c r="AH73" s="127">
        <v>2827</v>
      </c>
      <c r="AI73" s="46">
        <v>77735</v>
      </c>
      <c r="AJ73" s="19">
        <v>44509</v>
      </c>
      <c r="AK73" s="88">
        <v>170</v>
      </c>
      <c r="AL73" s="88">
        <v>51</v>
      </c>
      <c r="AM73" s="87">
        <v>115</v>
      </c>
      <c r="AN73" s="87">
        <v>0</v>
      </c>
      <c r="AO73" s="91">
        <v>55</v>
      </c>
      <c r="AP73" s="91">
        <v>22</v>
      </c>
      <c r="AQ73" s="92">
        <v>67</v>
      </c>
      <c r="AR73" s="92">
        <v>58</v>
      </c>
      <c r="AS73" s="89">
        <v>115</v>
      </c>
      <c r="AT73" s="89">
        <v>55</v>
      </c>
      <c r="AU73" s="90">
        <v>78</v>
      </c>
      <c r="AV73" s="90">
        <v>51</v>
      </c>
      <c r="AW73" s="21">
        <f t="shared" si="17"/>
        <v>296.90512031274574</v>
      </c>
      <c r="AX73" s="21">
        <f>IFERROR(INT(AW73*'udziały-w-rynku'!$C$27),0)</f>
        <v>1479</v>
      </c>
      <c r="AY73" s="39">
        <f t="shared" si="18"/>
        <v>1479</v>
      </c>
      <c r="AZ73" s="34">
        <f t="shared" si="19"/>
        <v>1297</v>
      </c>
      <c r="BA73" s="31">
        <f t="shared" si="20"/>
        <v>8.1263736263736259</v>
      </c>
      <c r="BB73" s="70" t="s">
        <v>429</v>
      </c>
      <c r="BC73" s="125" t="s">
        <v>426</v>
      </c>
      <c r="BD73" s="70">
        <f t="shared" si="13"/>
        <v>182</v>
      </c>
      <c r="BE73" s="71">
        <f t="shared" si="21"/>
        <v>2.955850635345477E-4</v>
      </c>
      <c r="BF73" s="161">
        <f t="shared" si="22"/>
        <v>187.90372047397551</v>
      </c>
      <c r="BG73" s="39">
        <f>INT(IFERROR(AO73*(1/($AJ73/$AI73)),0)*'udziały-w-rynku'!$C$27)</f>
        <v>478</v>
      </c>
      <c r="BH73" s="39">
        <f>INT(IFERROR(AQ73*(1/($AJ73/$AI73)),0)*'udziały-w-rynku'!$C$27)</f>
        <v>582</v>
      </c>
      <c r="BI73" s="21">
        <f t="shared" si="23"/>
        <v>200.84758138803389</v>
      </c>
      <c r="BJ73" s="21">
        <f>IFERROR(INT(BI73*'udziały-w-rynku'!$C$27),0)</f>
        <v>1000</v>
      </c>
      <c r="BK73" s="170">
        <f t="shared" si="24"/>
        <v>1000</v>
      </c>
      <c r="BL73" s="40">
        <f>INT(IFERROR(AS73*(1/($AJ73/$AI73)),0)*'udziały-w-rynku'!$C$27)</f>
        <v>1000</v>
      </c>
      <c r="BM73" s="40">
        <f>INT(IFERROR(AU73*(1/($AJ73/$AI73)),0)*'udziały-w-rynku'!$C$27)</f>
        <v>678</v>
      </c>
    </row>
    <row r="74" spans="1:65">
      <c r="A74" s="158">
        <f>VLOOKUP(B74,konwerter_rejonów!A:B,2,FALSE)</f>
        <v>71</v>
      </c>
      <c r="B74" s="11">
        <v>71</v>
      </c>
      <c r="C74" s="85" t="str">
        <f>IFERROR(VLOOKUP(A74,konwerter_rejonów!E:F,2,FALSE),A74)</f>
        <v>A23</v>
      </c>
      <c r="D74" s="8" t="s">
        <v>385</v>
      </c>
      <c r="E74" s="8" t="str">
        <f>VLOOKUP(B74,konwerter_rejonów!A:C,3,FALSE)</f>
        <v>Na Grobli</v>
      </c>
      <c r="F74" s="8">
        <v>0</v>
      </c>
      <c r="G74" s="8">
        <v>0</v>
      </c>
      <c r="H74" s="8">
        <v>0</v>
      </c>
      <c r="I74" s="8">
        <v>2</v>
      </c>
      <c r="J74" s="8">
        <v>10</v>
      </c>
      <c r="K74" s="8">
        <v>7</v>
      </c>
      <c r="L74" s="8">
        <v>2</v>
      </c>
      <c r="M74" s="19">
        <v>21</v>
      </c>
      <c r="N74" s="8">
        <v>0</v>
      </c>
      <c r="O74" s="8">
        <v>0</v>
      </c>
      <c r="P74" s="8">
        <v>0</v>
      </c>
      <c r="Q74" s="8">
        <v>0</v>
      </c>
      <c r="R74" s="8">
        <v>2</v>
      </c>
      <c r="S74" s="8">
        <v>1</v>
      </c>
      <c r="T74" s="8">
        <v>0</v>
      </c>
      <c r="U74" s="19">
        <v>3</v>
      </c>
      <c r="V74" s="8">
        <v>17263</v>
      </c>
      <c r="W74" s="8">
        <v>3029</v>
      </c>
      <c r="X74" s="8">
        <v>913</v>
      </c>
      <c r="Y74" s="8">
        <v>37766</v>
      </c>
      <c r="Z74" s="8">
        <v>0</v>
      </c>
      <c r="AA74" s="8">
        <v>1254</v>
      </c>
      <c r="AB74" s="8">
        <v>17</v>
      </c>
      <c r="AC74" s="173">
        <v>71</v>
      </c>
      <c r="AD74" s="173">
        <v>0</v>
      </c>
      <c r="AE74" s="157">
        <f t="shared" si="14"/>
        <v>24</v>
      </c>
      <c r="AF74" s="157">
        <f t="shared" si="15"/>
        <v>24</v>
      </c>
      <c r="AG74" s="157">
        <f t="shared" si="16"/>
        <v>567532</v>
      </c>
      <c r="AH74" s="127">
        <v>580</v>
      </c>
      <c r="AI74" s="46">
        <v>77735</v>
      </c>
      <c r="AJ74" s="19">
        <v>44509</v>
      </c>
      <c r="AK74" s="88">
        <v>99</v>
      </c>
      <c r="AL74" s="88">
        <v>28</v>
      </c>
      <c r="AM74" s="87">
        <v>77</v>
      </c>
      <c r="AN74" s="87">
        <v>0</v>
      </c>
      <c r="AO74" s="91">
        <v>32</v>
      </c>
      <c r="AP74" s="91">
        <v>-1</v>
      </c>
      <c r="AQ74" s="92">
        <v>27</v>
      </c>
      <c r="AR74" s="92">
        <v>19</v>
      </c>
      <c r="AS74" s="89">
        <v>83</v>
      </c>
      <c r="AT74" s="89">
        <v>26</v>
      </c>
      <c r="AU74" s="90">
        <v>40</v>
      </c>
      <c r="AV74" s="90">
        <v>17</v>
      </c>
      <c r="AW74" s="21">
        <f t="shared" si="17"/>
        <v>172.90357006448136</v>
      </c>
      <c r="AX74" s="21">
        <f>IFERROR(INT(AW74*'udziały-w-rynku'!$C$27),0)</f>
        <v>861</v>
      </c>
      <c r="AY74" s="39">
        <f t="shared" si="18"/>
        <v>861</v>
      </c>
      <c r="AZ74" s="34">
        <f t="shared" si="19"/>
        <v>837</v>
      </c>
      <c r="BA74" s="31">
        <f t="shared" si="20"/>
        <v>35.875</v>
      </c>
      <c r="BB74" s="70" t="s">
        <v>429</v>
      </c>
      <c r="BC74" s="125" t="s">
        <v>426</v>
      </c>
      <c r="BD74" s="70">
        <f t="shared" si="13"/>
        <v>24</v>
      </c>
      <c r="BE74" s="71">
        <f t="shared" si="21"/>
        <v>3.8978250136423874E-5</v>
      </c>
      <c r="BF74" s="161">
        <f t="shared" si="22"/>
        <v>24.778512589974792</v>
      </c>
      <c r="BG74" s="39">
        <f>INT(IFERROR(AO74*(1/($AJ74/$AI74)),0)*'udziały-w-rynku'!$C$27)</f>
        <v>278</v>
      </c>
      <c r="BH74" s="39">
        <f>INT(IFERROR(AQ74*(1/($AJ74/$AI74)),0)*'udziały-w-rynku'!$C$27)</f>
        <v>234</v>
      </c>
      <c r="BI74" s="21">
        <f t="shared" si="23"/>
        <v>134.48055449459659</v>
      </c>
      <c r="BJ74" s="21">
        <f>IFERROR(INT(BI74*'udziały-w-rynku'!$C$27),0)</f>
        <v>669</v>
      </c>
      <c r="BK74" s="170">
        <f t="shared" si="24"/>
        <v>669</v>
      </c>
      <c r="BL74" s="40">
        <f>INT(IFERROR(AS74*(1/($AJ74/$AI74)),0)*'udziały-w-rynku'!$C$27)</f>
        <v>722</v>
      </c>
      <c r="BM74" s="40">
        <f>INT(IFERROR(AU74*(1/($AJ74/$AI74)),0)*'udziały-w-rynku'!$C$27)</f>
        <v>348</v>
      </c>
    </row>
    <row r="75" spans="1:65">
      <c r="A75" s="158">
        <f>VLOOKUP(B75,konwerter_rejonów!A:B,2,FALSE)</f>
        <v>72</v>
      </c>
      <c r="B75" s="11">
        <v>72</v>
      </c>
      <c r="C75" s="85" t="str">
        <f>IFERROR(VLOOKUP(A75,konwerter_rejonów!E:F,2,FALSE),A75)</f>
        <v>A23</v>
      </c>
      <c r="D75" s="8" t="s">
        <v>385</v>
      </c>
      <c r="E75" s="8" t="str">
        <f>VLOOKUP(B75,konwerter_rejonów!A:C,3,FALSE)</f>
        <v>Rakowiec</v>
      </c>
      <c r="F75" s="8">
        <v>55</v>
      </c>
      <c r="G75" s="8">
        <v>36</v>
      </c>
      <c r="H75" s="8">
        <v>9</v>
      </c>
      <c r="I75" s="8">
        <v>18</v>
      </c>
      <c r="J75" s="8">
        <v>174</v>
      </c>
      <c r="K75" s="8">
        <v>143</v>
      </c>
      <c r="L75" s="8">
        <v>177</v>
      </c>
      <c r="M75" s="19">
        <v>612</v>
      </c>
      <c r="N75" s="8">
        <v>1</v>
      </c>
      <c r="O75" s="8">
        <v>3</v>
      </c>
      <c r="P75" s="8">
        <v>0</v>
      </c>
      <c r="Q75" s="8">
        <v>0</v>
      </c>
      <c r="R75" s="8">
        <v>20</v>
      </c>
      <c r="S75" s="8">
        <v>2</v>
      </c>
      <c r="T75" s="8">
        <v>1</v>
      </c>
      <c r="U75" s="19">
        <v>27</v>
      </c>
      <c r="V75" s="8">
        <v>4043</v>
      </c>
      <c r="W75" s="8">
        <v>811</v>
      </c>
      <c r="X75" s="8">
        <v>41046</v>
      </c>
      <c r="Y75" s="8">
        <v>644</v>
      </c>
      <c r="Z75" s="8">
        <v>0</v>
      </c>
      <c r="AA75" s="8">
        <v>0</v>
      </c>
      <c r="AB75" s="8">
        <v>10</v>
      </c>
      <c r="AC75" s="173">
        <v>72</v>
      </c>
      <c r="AD75" s="173">
        <v>0</v>
      </c>
      <c r="AE75" s="157">
        <f t="shared" si="14"/>
        <v>639</v>
      </c>
      <c r="AF75" s="157">
        <f t="shared" si="15"/>
        <v>584</v>
      </c>
      <c r="AG75" s="157">
        <f t="shared" si="16"/>
        <v>567532</v>
      </c>
      <c r="AH75" s="127">
        <v>579</v>
      </c>
      <c r="AI75" s="46">
        <v>77735</v>
      </c>
      <c r="AJ75" s="19">
        <v>44509</v>
      </c>
      <c r="AK75" s="88">
        <v>160</v>
      </c>
      <c r="AL75" s="88">
        <v>64</v>
      </c>
      <c r="AM75" s="87">
        <v>62</v>
      </c>
      <c r="AN75" s="87">
        <v>0</v>
      </c>
      <c r="AO75" s="91">
        <v>53</v>
      </c>
      <c r="AP75" s="91">
        <v>18</v>
      </c>
      <c r="AQ75" s="92">
        <v>47</v>
      </c>
      <c r="AR75" s="92">
        <v>24</v>
      </c>
      <c r="AS75" s="89">
        <v>63</v>
      </c>
      <c r="AT75" s="89">
        <v>18</v>
      </c>
      <c r="AU75" s="90">
        <v>50</v>
      </c>
      <c r="AV75" s="90">
        <v>22</v>
      </c>
      <c r="AW75" s="21">
        <f t="shared" si="17"/>
        <v>279.44011323552542</v>
      </c>
      <c r="AX75" s="21">
        <f>IFERROR(INT(AW75*'udziały-w-rynku'!$C$27),0)</f>
        <v>1392</v>
      </c>
      <c r="AY75" s="39">
        <f t="shared" si="18"/>
        <v>1392</v>
      </c>
      <c r="AZ75" s="34">
        <f t="shared" si="19"/>
        <v>808</v>
      </c>
      <c r="BA75" s="31">
        <f t="shared" si="20"/>
        <v>2.3835616438356166</v>
      </c>
      <c r="BB75" s="70" t="s">
        <v>429</v>
      </c>
      <c r="BC75" s="125" t="s">
        <v>426</v>
      </c>
      <c r="BD75" s="70">
        <f t="shared" si="13"/>
        <v>584</v>
      </c>
      <c r="BE75" s="71">
        <f t="shared" si="21"/>
        <v>9.4847075331964763E-4</v>
      </c>
      <c r="BF75" s="161">
        <f t="shared" si="22"/>
        <v>602.9438063560533</v>
      </c>
      <c r="BG75" s="39">
        <f>INT(IFERROR(AO75*(1/($AJ75/$AI75)),0)*'udziały-w-rynku'!$C$27)</f>
        <v>461</v>
      </c>
      <c r="BH75" s="39">
        <f>INT(IFERROR(AQ75*(1/($AJ75/$AI75)),0)*'udziały-w-rynku'!$C$27)</f>
        <v>408</v>
      </c>
      <c r="BI75" s="21">
        <f t="shared" si="23"/>
        <v>108.28304387876609</v>
      </c>
      <c r="BJ75" s="21">
        <f>IFERROR(INT(BI75*'udziały-w-rynku'!$C$27),0)</f>
        <v>539</v>
      </c>
      <c r="BK75" s="170">
        <f t="shared" si="24"/>
        <v>539</v>
      </c>
      <c r="BL75" s="40">
        <f>INT(IFERROR(AS75*(1/($AJ75/$AI75)),0)*'udziały-w-rynku'!$C$27)</f>
        <v>548</v>
      </c>
      <c r="BM75" s="40">
        <f>INT(IFERROR(AU75*(1/($AJ75/$AI75)),0)*'udziały-w-rynku'!$C$27)</f>
        <v>435</v>
      </c>
    </row>
    <row r="76" spans="1:65">
      <c r="A76" s="158">
        <f>VLOOKUP(B76,konwerter_rejonów!A:B,2,FALSE)</f>
        <v>73</v>
      </c>
      <c r="B76" s="11">
        <v>73</v>
      </c>
      <c r="C76" s="85" t="str">
        <f>IFERROR(VLOOKUP(A76,konwerter_rejonów!E:F,2,FALSE),A76)</f>
        <v>A6</v>
      </c>
      <c r="D76" s="8" t="s">
        <v>385</v>
      </c>
      <c r="E76" s="8" t="str">
        <f>VLOOKUP(B76,konwerter_rejonów!A:C,3,FALSE)</f>
        <v>Hala Stulecia/Zoo</v>
      </c>
      <c r="F76" s="8">
        <v>2</v>
      </c>
      <c r="G76" s="8">
        <v>0</v>
      </c>
      <c r="H76" s="8">
        <v>0</v>
      </c>
      <c r="I76" s="8">
        <v>0</v>
      </c>
      <c r="J76" s="8">
        <v>5</v>
      </c>
      <c r="K76" s="8">
        <v>4</v>
      </c>
      <c r="L76" s="8">
        <v>0</v>
      </c>
      <c r="M76" s="19">
        <v>11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19">
        <v>0</v>
      </c>
      <c r="V76" s="8">
        <v>29929</v>
      </c>
      <c r="W76" s="8">
        <v>2158</v>
      </c>
      <c r="X76" s="8">
        <v>722</v>
      </c>
      <c r="Y76" s="8">
        <v>15</v>
      </c>
      <c r="Z76" s="8">
        <v>0</v>
      </c>
      <c r="AA76" s="8">
        <v>0</v>
      </c>
      <c r="AB76" s="8">
        <v>28</v>
      </c>
      <c r="AC76" s="173">
        <v>73</v>
      </c>
      <c r="AD76" s="173">
        <v>0</v>
      </c>
      <c r="AE76" s="157">
        <f t="shared" si="14"/>
        <v>11</v>
      </c>
      <c r="AF76" s="157">
        <f t="shared" si="15"/>
        <v>9</v>
      </c>
      <c r="AG76" s="157">
        <f t="shared" si="16"/>
        <v>567532</v>
      </c>
      <c r="AH76" s="127">
        <v>293</v>
      </c>
      <c r="AI76" s="46">
        <v>77735</v>
      </c>
      <c r="AJ76" s="19">
        <v>44509</v>
      </c>
      <c r="AK76" s="88">
        <v>78</v>
      </c>
      <c r="AL76" s="88">
        <v>16</v>
      </c>
      <c r="AM76" s="87">
        <v>113</v>
      </c>
      <c r="AN76" s="87">
        <v>0</v>
      </c>
      <c r="AO76" s="91">
        <v>32</v>
      </c>
      <c r="AP76" s="91">
        <v>9</v>
      </c>
      <c r="AQ76" s="92">
        <v>44</v>
      </c>
      <c r="AR76" s="92">
        <v>18</v>
      </c>
      <c r="AS76" s="89">
        <v>133</v>
      </c>
      <c r="AT76" s="89">
        <v>52</v>
      </c>
      <c r="AU76" s="90">
        <v>54</v>
      </c>
      <c r="AV76" s="90">
        <v>28</v>
      </c>
      <c r="AW76" s="21">
        <f t="shared" si="17"/>
        <v>136.22705520231864</v>
      </c>
      <c r="AX76" s="21">
        <f>IFERROR(INT(AW76*'udziały-w-rynku'!$C$27),0)</f>
        <v>678</v>
      </c>
      <c r="AY76" s="39">
        <f t="shared" si="18"/>
        <v>678</v>
      </c>
      <c r="AZ76" s="34">
        <f t="shared" si="19"/>
        <v>669</v>
      </c>
      <c r="BA76" s="31">
        <f t="shared" si="20"/>
        <v>75.333333333333329</v>
      </c>
      <c r="BB76" s="70" t="s">
        <v>429</v>
      </c>
      <c r="BC76" s="125" t="s">
        <v>426</v>
      </c>
      <c r="BD76" s="70">
        <f t="shared" si="13"/>
        <v>9</v>
      </c>
      <c r="BE76" s="71">
        <f t="shared" si="21"/>
        <v>1.4616843801158954E-5</v>
      </c>
      <c r="BF76" s="161">
        <f t="shared" si="22"/>
        <v>9.2919422212405482</v>
      </c>
      <c r="BG76" s="39">
        <f>INT(IFERROR(AO76*(1/($AJ76/$AI76)),0)*'udziały-w-rynku'!$C$27)</f>
        <v>278</v>
      </c>
      <c r="BH76" s="39">
        <f>INT(IFERROR(AQ76*(1/($AJ76/$AI76)),0)*'udziały-w-rynku'!$C$27)</f>
        <v>382</v>
      </c>
      <c r="BI76" s="21">
        <f t="shared" si="23"/>
        <v>197.35457997258982</v>
      </c>
      <c r="BJ76" s="21">
        <f>IFERROR(INT(BI76*'udziały-w-rynku'!$C$27),0)</f>
        <v>983</v>
      </c>
      <c r="BK76" s="170">
        <f t="shared" si="24"/>
        <v>983</v>
      </c>
      <c r="BL76" s="40">
        <f>INT(IFERROR(AS76*(1/($AJ76/$AI76)),0)*'udziały-w-rynku'!$C$27)</f>
        <v>1157</v>
      </c>
      <c r="BM76" s="40">
        <f>INT(IFERROR(AU76*(1/($AJ76/$AI76)),0)*'udziały-w-rynku'!$C$27)</f>
        <v>469</v>
      </c>
    </row>
    <row r="77" spans="1:65">
      <c r="A77" s="158">
        <f>VLOOKUP(B77,konwerter_rejonów!A:B,2,FALSE)</f>
        <v>74</v>
      </c>
      <c r="B77" s="11">
        <v>74</v>
      </c>
      <c r="C77" s="85" t="str">
        <f>IFERROR(VLOOKUP(A77,konwerter_rejonów!E:F,2,FALSE),A77)</f>
        <v>A1</v>
      </c>
      <c r="D77" s="8" t="s">
        <v>385</v>
      </c>
      <c r="E77" s="8" t="str">
        <f>VLOOKUP(B77,konwerter_rejonów!A:C,3,FALSE)</f>
        <v>Wittiga</v>
      </c>
      <c r="F77" s="8">
        <v>92</v>
      </c>
      <c r="G77" s="8">
        <v>84</v>
      </c>
      <c r="H77" s="8">
        <v>13</v>
      </c>
      <c r="I77" s="8">
        <v>24</v>
      </c>
      <c r="J77" s="8">
        <v>257</v>
      </c>
      <c r="K77" s="8">
        <v>145</v>
      </c>
      <c r="L77" s="8">
        <v>111</v>
      </c>
      <c r="M77" s="19">
        <v>726</v>
      </c>
      <c r="N77" s="8">
        <v>5</v>
      </c>
      <c r="O77" s="8">
        <v>7</v>
      </c>
      <c r="P77" s="8">
        <v>0</v>
      </c>
      <c r="Q77" s="8">
        <v>1</v>
      </c>
      <c r="R77" s="8">
        <v>35</v>
      </c>
      <c r="S77" s="8">
        <v>10</v>
      </c>
      <c r="T77" s="8">
        <v>2</v>
      </c>
      <c r="U77" s="19">
        <v>60</v>
      </c>
      <c r="V77" s="8">
        <v>3443</v>
      </c>
      <c r="W77" s="8">
        <v>623</v>
      </c>
      <c r="X77" s="8">
        <v>68132</v>
      </c>
      <c r="Y77" s="8">
        <v>36</v>
      </c>
      <c r="Z77" s="8">
        <v>0</v>
      </c>
      <c r="AA77" s="8">
        <v>0</v>
      </c>
      <c r="AB77" s="8">
        <v>0</v>
      </c>
      <c r="AC77" s="173">
        <v>74</v>
      </c>
      <c r="AD77" s="173">
        <v>372</v>
      </c>
      <c r="AE77" s="157">
        <f t="shared" si="14"/>
        <v>786</v>
      </c>
      <c r="AF77" s="157">
        <f t="shared" si="15"/>
        <v>694</v>
      </c>
      <c r="AG77" s="157">
        <f t="shared" si="16"/>
        <v>567532</v>
      </c>
      <c r="AH77" s="127">
        <v>313</v>
      </c>
      <c r="AI77" s="46">
        <v>77735</v>
      </c>
      <c r="AJ77" s="19">
        <v>44509</v>
      </c>
      <c r="AK77" s="88" t="s">
        <v>871</v>
      </c>
      <c r="AL77" s="88" t="s">
        <v>871</v>
      </c>
      <c r="AM77" s="87" t="s">
        <v>871</v>
      </c>
      <c r="AN77" s="87" t="s">
        <v>871</v>
      </c>
      <c r="AO77" s="91" t="s">
        <v>871</v>
      </c>
      <c r="AP77" s="91" t="s">
        <v>871</v>
      </c>
      <c r="AQ77" s="92" t="s">
        <v>871</v>
      </c>
      <c r="AR77" s="92" t="s">
        <v>871</v>
      </c>
      <c r="AS77" s="89" t="s">
        <v>871</v>
      </c>
      <c r="AT77" s="89" t="s">
        <v>871</v>
      </c>
      <c r="AU77" s="90" t="s">
        <v>871</v>
      </c>
      <c r="AV77" s="90" t="s">
        <v>871</v>
      </c>
      <c r="AW77" s="21">
        <f t="shared" si="17"/>
        <v>0</v>
      </c>
      <c r="AX77" s="21">
        <f>IFERROR(INT(AW77*'udziały-w-rynku'!$C$27),0)</f>
        <v>0</v>
      </c>
      <c r="AY77" s="39">
        <f t="shared" si="18"/>
        <v>0</v>
      </c>
      <c r="AZ77" s="34">
        <f t="shared" si="19"/>
        <v>-694</v>
      </c>
      <c r="BA77" s="31">
        <f t="shared" si="20"/>
        <v>0</v>
      </c>
      <c r="BB77" s="70" t="s">
        <v>429</v>
      </c>
      <c r="BC77" s="125" t="s">
        <v>425</v>
      </c>
      <c r="BD77" s="70">
        <f>VLOOKUP(AD77,AC:BA,23,FALSE)-AF78</f>
        <v>2118</v>
      </c>
      <c r="BE77" s="71">
        <f t="shared" si="21"/>
        <v>3.439830574539407E-3</v>
      </c>
      <c r="BF77" s="161">
        <f t="shared" si="22"/>
        <v>2186.7037360652757</v>
      </c>
      <c r="BG77" s="39">
        <f>INT(IFERROR(AO77*(1/($AJ77/$AI77)),0)*'udziały-w-rynku'!$C$27)</f>
        <v>0</v>
      </c>
      <c r="BH77" s="39">
        <f>INT(IFERROR(AQ77*(1/($AJ77/$AI77)),0)*'udziały-w-rynku'!$C$27)</f>
        <v>0</v>
      </c>
      <c r="BI77" s="21">
        <f t="shared" si="23"/>
        <v>0</v>
      </c>
      <c r="BJ77" s="21">
        <f>IFERROR(INT(BI77*'udziały-w-rynku'!$C$27),0)</f>
        <v>0</v>
      </c>
      <c r="BK77" s="170">
        <f t="shared" si="24"/>
        <v>0</v>
      </c>
      <c r="BL77" s="40">
        <f>INT(IFERROR(AS77*(1/($AJ77/$AI77)),0)*'udziały-w-rynku'!$C$27)</f>
        <v>0</v>
      </c>
      <c r="BM77" s="40">
        <f>INT(IFERROR(AU77*(1/($AJ77/$AI77)),0)*'udziały-w-rynku'!$C$27)</f>
        <v>0</v>
      </c>
    </row>
    <row r="78" spans="1:65">
      <c r="A78" s="158">
        <f>VLOOKUP(B78,konwerter_rejonów!A:B,2,FALSE)</f>
        <v>75</v>
      </c>
      <c r="B78" s="11">
        <v>75</v>
      </c>
      <c r="C78" s="85" t="str">
        <f>IFERROR(VLOOKUP(A78,konwerter_rejonów!E:F,2,FALSE),A78)</f>
        <v>A1</v>
      </c>
      <c r="D78" s="8" t="s">
        <v>385</v>
      </c>
      <c r="E78" s="8" t="str">
        <f>VLOOKUP(B78,konwerter_rejonów!A:C,3,FALSE)</f>
        <v>Tramwajowa</v>
      </c>
      <c r="F78" s="8">
        <v>20</v>
      </c>
      <c r="G78" s="8">
        <v>34</v>
      </c>
      <c r="H78" s="8">
        <v>9</v>
      </c>
      <c r="I78" s="8">
        <v>25</v>
      </c>
      <c r="J78" s="8">
        <v>113</v>
      </c>
      <c r="K78" s="8">
        <v>121</v>
      </c>
      <c r="L78" s="8">
        <v>132</v>
      </c>
      <c r="M78" s="19">
        <v>454</v>
      </c>
      <c r="N78" s="8">
        <v>0</v>
      </c>
      <c r="O78" s="8">
        <v>1</v>
      </c>
      <c r="P78" s="8">
        <v>0</v>
      </c>
      <c r="Q78" s="8">
        <v>1</v>
      </c>
      <c r="R78" s="8">
        <v>3</v>
      </c>
      <c r="S78" s="8">
        <v>5</v>
      </c>
      <c r="T78" s="8">
        <v>4</v>
      </c>
      <c r="U78" s="19">
        <v>14</v>
      </c>
      <c r="V78" s="8">
        <v>1222</v>
      </c>
      <c r="W78" s="8">
        <v>3655</v>
      </c>
      <c r="X78" s="8">
        <v>30534</v>
      </c>
      <c r="Y78" s="8">
        <v>2054</v>
      </c>
      <c r="Z78" s="8">
        <v>0</v>
      </c>
      <c r="AA78" s="8">
        <v>157</v>
      </c>
      <c r="AB78" s="8">
        <v>0</v>
      </c>
      <c r="AC78" s="173">
        <v>75</v>
      </c>
      <c r="AD78" s="173">
        <v>372</v>
      </c>
      <c r="AE78" s="157">
        <f t="shared" si="14"/>
        <v>468</v>
      </c>
      <c r="AF78" s="157">
        <f t="shared" si="15"/>
        <v>448</v>
      </c>
      <c r="AG78" s="157">
        <f t="shared" si="16"/>
        <v>567532</v>
      </c>
      <c r="AH78" s="127">
        <v>258</v>
      </c>
      <c r="AI78" s="46">
        <v>77735</v>
      </c>
      <c r="AJ78" s="19">
        <v>44509</v>
      </c>
      <c r="AK78" s="88" t="s">
        <v>871</v>
      </c>
      <c r="AL78" s="88" t="s">
        <v>871</v>
      </c>
      <c r="AM78" s="87" t="s">
        <v>871</v>
      </c>
      <c r="AN78" s="87" t="s">
        <v>871</v>
      </c>
      <c r="AO78" s="91" t="s">
        <v>871</v>
      </c>
      <c r="AP78" s="91" t="s">
        <v>871</v>
      </c>
      <c r="AQ78" s="92" t="s">
        <v>871</v>
      </c>
      <c r="AR78" s="92" t="s">
        <v>871</v>
      </c>
      <c r="AS78" s="89" t="s">
        <v>871</v>
      </c>
      <c r="AT78" s="89" t="s">
        <v>871</v>
      </c>
      <c r="AU78" s="90" t="s">
        <v>871</v>
      </c>
      <c r="AV78" s="90" t="s">
        <v>871</v>
      </c>
      <c r="AW78" s="21">
        <f t="shared" si="17"/>
        <v>0</v>
      </c>
      <c r="AX78" s="21">
        <f>IFERROR(INT(AW78*'udziały-w-rynku'!$C$27),0)</f>
        <v>0</v>
      </c>
      <c r="AY78" s="39">
        <f t="shared" si="18"/>
        <v>0</v>
      </c>
      <c r="AZ78" s="34">
        <f t="shared" si="19"/>
        <v>-448</v>
      </c>
      <c r="BA78" s="31">
        <f t="shared" si="20"/>
        <v>0</v>
      </c>
      <c r="BB78" s="70" t="s">
        <v>429</v>
      </c>
      <c r="BC78" s="125" t="s">
        <v>426</v>
      </c>
      <c r="BD78" s="70">
        <f t="shared" ref="BD78:BD141" si="25">IF(BB78="do weryfikacji",IF(BC78="BIG-DATA",AY78,IF(BC78="PESEL",AF78,"do uzupełnienia")),BB78)</f>
        <v>448</v>
      </c>
      <c r="BE78" s="71">
        <f t="shared" si="21"/>
        <v>7.2759400254657897E-4</v>
      </c>
      <c r="BF78" s="161">
        <f t="shared" si="22"/>
        <v>462.53223501286277</v>
      </c>
      <c r="BG78" s="39">
        <f>INT(IFERROR(AO78*(1/($AJ78/$AI78)),0)*'udziały-w-rynku'!$C$27)</f>
        <v>0</v>
      </c>
      <c r="BH78" s="39">
        <f>INT(IFERROR(AQ78*(1/($AJ78/$AI78)),0)*'udziały-w-rynku'!$C$27)</f>
        <v>0</v>
      </c>
      <c r="BI78" s="21">
        <f t="shared" si="23"/>
        <v>0</v>
      </c>
      <c r="BJ78" s="21">
        <f>IFERROR(INT(BI78*'udziały-w-rynku'!$C$27),0)</f>
        <v>0</v>
      </c>
      <c r="BK78" s="170">
        <f t="shared" si="24"/>
        <v>0</v>
      </c>
      <c r="BL78" s="40">
        <f>INT(IFERROR(AS78*(1/($AJ78/$AI78)),0)*'udziały-w-rynku'!$C$27)</f>
        <v>0</v>
      </c>
      <c r="BM78" s="40">
        <f>INT(IFERROR(AU78*(1/($AJ78/$AI78)),0)*'udziały-w-rynku'!$C$27)</f>
        <v>0</v>
      </c>
    </row>
    <row r="79" spans="1:65">
      <c r="A79" s="158">
        <f>VLOOKUP(B79,konwerter_rejonów!A:B,2,FALSE)</f>
        <v>76</v>
      </c>
      <c r="B79" s="11">
        <v>76</v>
      </c>
      <c r="C79" s="85" t="str">
        <f>IFERROR(VLOOKUP(A79,konwerter_rejonów!E:F,2,FALSE),A79)</f>
        <v>A6</v>
      </c>
      <c r="D79" s="8" t="s">
        <v>385</v>
      </c>
      <c r="E79" s="8" t="str">
        <f>VLOOKUP(B79,konwerter_rejonów!A:C,3,FALSE)</f>
        <v>Park Szczytnicki</v>
      </c>
      <c r="F79" s="8">
        <v>1</v>
      </c>
      <c r="G79" s="8">
        <v>6</v>
      </c>
      <c r="H79" s="8">
        <v>1</v>
      </c>
      <c r="I79" s="8">
        <v>1</v>
      </c>
      <c r="J79" s="8">
        <v>23</v>
      </c>
      <c r="K79" s="8">
        <v>13</v>
      </c>
      <c r="L79" s="8">
        <v>15</v>
      </c>
      <c r="M79" s="19">
        <v>60</v>
      </c>
      <c r="N79" s="8">
        <v>0</v>
      </c>
      <c r="O79" s="8">
        <v>0</v>
      </c>
      <c r="P79" s="8">
        <v>0</v>
      </c>
      <c r="Q79" s="8">
        <v>0</v>
      </c>
      <c r="R79" s="8">
        <v>1</v>
      </c>
      <c r="S79" s="8">
        <v>0</v>
      </c>
      <c r="T79" s="8">
        <v>0</v>
      </c>
      <c r="U79" s="19">
        <v>1</v>
      </c>
      <c r="V79" s="8">
        <v>221</v>
      </c>
      <c r="W79" s="8">
        <v>11464</v>
      </c>
      <c r="X79" s="8">
        <v>6682</v>
      </c>
      <c r="Y79" s="8">
        <v>621</v>
      </c>
      <c r="Z79" s="8">
        <v>0</v>
      </c>
      <c r="AA79" s="8">
        <v>182</v>
      </c>
      <c r="AB79" s="8">
        <v>6</v>
      </c>
      <c r="AC79" s="173">
        <v>76</v>
      </c>
      <c r="AD79" s="173">
        <v>0</v>
      </c>
      <c r="AE79" s="157">
        <f t="shared" si="14"/>
        <v>61</v>
      </c>
      <c r="AF79" s="157">
        <f t="shared" si="15"/>
        <v>60</v>
      </c>
      <c r="AG79" s="157">
        <f t="shared" si="16"/>
        <v>567532</v>
      </c>
      <c r="AH79" s="127">
        <v>264</v>
      </c>
      <c r="AI79" s="46">
        <v>77735</v>
      </c>
      <c r="AJ79" s="19">
        <v>44509</v>
      </c>
      <c r="AK79" s="88">
        <v>156</v>
      </c>
      <c r="AL79" s="88">
        <v>58</v>
      </c>
      <c r="AM79" s="87">
        <v>71</v>
      </c>
      <c r="AN79" s="87">
        <v>0</v>
      </c>
      <c r="AO79" s="91">
        <v>43</v>
      </c>
      <c r="AP79" s="91">
        <v>7</v>
      </c>
      <c r="AQ79" s="92">
        <v>36</v>
      </c>
      <c r="AR79" s="92">
        <v>33</v>
      </c>
      <c r="AS79" s="89">
        <v>53</v>
      </c>
      <c r="AT79" s="89">
        <v>18</v>
      </c>
      <c r="AU79" s="90">
        <v>27</v>
      </c>
      <c r="AV79" s="90">
        <v>29</v>
      </c>
      <c r="AW79" s="21">
        <f t="shared" si="17"/>
        <v>272.45411040463728</v>
      </c>
      <c r="AX79" s="21">
        <f>IFERROR(INT(AW79*'udziały-w-rynku'!$C$27),0)</f>
        <v>1357</v>
      </c>
      <c r="AY79" s="39">
        <f t="shared" si="18"/>
        <v>1357</v>
      </c>
      <c r="AZ79" s="34">
        <f t="shared" si="19"/>
        <v>1297</v>
      </c>
      <c r="BA79" s="31">
        <f t="shared" si="20"/>
        <v>22.616666666666667</v>
      </c>
      <c r="BB79" s="70" t="s">
        <v>429</v>
      </c>
      <c r="BC79" s="125" t="s">
        <v>426</v>
      </c>
      <c r="BD79" s="70">
        <f t="shared" si="25"/>
        <v>60</v>
      </c>
      <c r="BE79" s="71">
        <f t="shared" si="21"/>
        <v>9.7445625341059682E-5</v>
      </c>
      <c r="BF79" s="161">
        <f t="shared" si="22"/>
        <v>61.946281474936981</v>
      </c>
      <c r="BG79" s="39">
        <f>INT(IFERROR(AO79*(1/($AJ79/$AI79)),0)*'udziały-w-rynku'!$C$27)</f>
        <v>374</v>
      </c>
      <c r="BH79" s="39">
        <f>INT(IFERROR(AQ79*(1/($AJ79/$AI79)),0)*'udziały-w-rynku'!$C$27)</f>
        <v>313</v>
      </c>
      <c r="BI79" s="21">
        <f t="shared" si="23"/>
        <v>124.00155024826439</v>
      </c>
      <c r="BJ79" s="21">
        <f>IFERROR(INT(BI79*'udziały-w-rynku'!$C$27),0)</f>
        <v>617</v>
      </c>
      <c r="BK79" s="170">
        <f t="shared" si="24"/>
        <v>617</v>
      </c>
      <c r="BL79" s="40">
        <f>INT(IFERROR(AS79*(1/($AJ79/$AI79)),0)*'udziały-w-rynku'!$C$27)</f>
        <v>461</v>
      </c>
      <c r="BM79" s="40">
        <f>INT(IFERROR(AU79*(1/($AJ79/$AI79)),0)*'udziały-w-rynku'!$C$27)</f>
        <v>234</v>
      </c>
    </row>
    <row r="80" spans="1:65">
      <c r="A80" s="158">
        <f>VLOOKUP(B80,konwerter_rejonów!A:B,2,FALSE)</f>
        <v>77</v>
      </c>
      <c r="B80" s="11">
        <v>77</v>
      </c>
      <c r="C80" s="85" t="str">
        <f>IFERROR(VLOOKUP(A80,konwerter_rejonów!E:F,2,FALSE),A80)</f>
        <v>A6</v>
      </c>
      <c r="D80" s="8" t="s">
        <v>385</v>
      </c>
      <c r="E80" s="8" t="str">
        <f>VLOOKUP(B80,konwerter_rejonów!A:C,3,FALSE)</f>
        <v>Parkowa</v>
      </c>
      <c r="F80" s="8">
        <v>30</v>
      </c>
      <c r="G80" s="8">
        <v>54</v>
      </c>
      <c r="H80" s="8">
        <v>11</v>
      </c>
      <c r="I80" s="8">
        <v>20</v>
      </c>
      <c r="J80" s="8">
        <v>159</v>
      </c>
      <c r="K80" s="8">
        <v>133</v>
      </c>
      <c r="L80" s="8">
        <v>126</v>
      </c>
      <c r="M80" s="19">
        <v>533</v>
      </c>
      <c r="N80" s="8">
        <v>3</v>
      </c>
      <c r="O80" s="8">
        <v>11</v>
      </c>
      <c r="P80" s="8">
        <v>1</v>
      </c>
      <c r="Q80" s="8">
        <v>2</v>
      </c>
      <c r="R80" s="8">
        <v>9</v>
      </c>
      <c r="S80" s="8">
        <v>1</v>
      </c>
      <c r="T80" s="8">
        <v>0</v>
      </c>
      <c r="U80" s="19">
        <v>27</v>
      </c>
      <c r="V80" s="8">
        <v>6598</v>
      </c>
      <c r="W80" s="8">
        <v>2546</v>
      </c>
      <c r="X80" s="8">
        <v>44181</v>
      </c>
      <c r="Y80" s="8">
        <v>38</v>
      </c>
      <c r="Z80" s="8">
        <v>1092</v>
      </c>
      <c r="AA80" s="8">
        <v>1086</v>
      </c>
      <c r="AB80" s="8">
        <v>6</v>
      </c>
      <c r="AC80" s="173">
        <v>77</v>
      </c>
      <c r="AD80" s="173">
        <v>0</v>
      </c>
      <c r="AE80" s="157">
        <f t="shared" si="14"/>
        <v>560</v>
      </c>
      <c r="AF80" s="157">
        <f t="shared" si="15"/>
        <v>530</v>
      </c>
      <c r="AG80" s="157">
        <f t="shared" si="16"/>
        <v>567532</v>
      </c>
      <c r="AH80" s="127">
        <v>1027</v>
      </c>
      <c r="AI80" s="46">
        <v>77735</v>
      </c>
      <c r="AJ80" s="19">
        <v>44509</v>
      </c>
      <c r="AK80" s="88">
        <v>48</v>
      </c>
      <c r="AL80" s="88">
        <v>17</v>
      </c>
      <c r="AM80" s="87">
        <v>45</v>
      </c>
      <c r="AN80" s="87">
        <v>0</v>
      </c>
      <c r="AO80" s="91">
        <v>18</v>
      </c>
      <c r="AP80" s="91">
        <v>12</v>
      </c>
      <c r="AQ80" s="92">
        <v>30</v>
      </c>
      <c r="AR80" s="92">
        <v>18</v>
      </c>
      <c r="AS80" s="89">
        <v>49</v>
      </c>
      <c r="AT80" s="89">
        <v>24</v>
      </c>
      <c r="AU80" s="90">
        <v>28</v>
      </c>
      <c r="AV80" s="90">
        <v>24</v>
      </c>
      <c r="AW80" s="21">
        <f t="shared" si="17"/>
        <v>83.832033970657619</v>
      </c>
      <c r="AX80" s="21">
        <f>IFERROR(INT(AW80*'udziały-w-rynku'!$C$27),0)</f>
        <v>417</v>
      </c>
      <c r="AY80" s="39">
        <f t="shared" si="18"/>
        <v>417</v>
      </c>
      <c r="AZ80" s="34">
        <f t="shared" si="19"/>
        <v>-113</v>
      </c>
      <c r="BA80" s="31">
        <f t="shared" si="20"/>
        <v>0.78679245283018873</v>
      </c>
      <c r="BB80" s="70" t="s">
        <v>429</v>
      </c>
      <c r="BC80" s="125" t="s">
        <v>426</v>
      </c>
      <c r="BD80" s="70">
        <f t="shared" si="25"/>
        <v>530</v>
      </c>
      <c r="BE80" s="71">
        <f t="shared" si="21"/>
        <v>8.6076969051269395E-4</v>
      </c>
      <c r="BF80" s="161">
        <f t="shared" si="22"/>
        <v>547.19215302861005</v>
      </c>
      <c r="BG80" s="39">
        <f>INT(IFERROR(AO80*(1/($AJ80/$AI80)),0)*'udziały-w-rynku'!$C$27)</f>
        <v>156</v>
      </c>
      <c r="BH80" s="39">
        <f>INT(IFERROR(AQ80*(1/($AJ80/$AI80)),0)*'udziały-w-rynku'!$C$27)</f>
        <v>261</v>
      </c>
      <c r="BI80" s="21">
        <f t="shared" si="23"/>
        <v>78.592531847491514</v>
      </c>
      <c r="BJ80" s="21">
        <f>IFERROR(INT(BI80*'udziały-w-rynku'!$C$27),0)</f>
        <v>391</v>
      </c>
      <c r="BK80" s="170">
        <f t="shared" si="24"/>
        <v>391</v>
      </c>
      <c r="BL80" s="40">
        <f>INT(IFERROR(AS80*(1/($AJ80/$AI80)),0)*'udziały-w-rynku'!$C$27)</f>
        <v>426</v>
      </c>
      <c r="BM80" s="40">
        <f>INT(IFERROR(AU80*(1/($AJ80/$AI80)),0)*'udziały-w-rynku'!$C$27)</f>
        <v>243</v>
      </c>
    </row>
    <row r="81" spans="1:65">
      <c r="A81" s="158">
        <f>VLOOKUP(B81,konwerter_rejonów!A:B,2,FALSE)</f>
        <v>78</v>
      </c>
      <c r="B81" s="11">
        <v>78</v>
      </c>
      <c r="C81" s="85" t="str">
        <f>IFERROR(VLOOKUP(A81,konwerter_rejonów!E:F,2,FALSE),A81)</f>
        <v>A5</v>
      </c>
      <c r="D81" s="8" t="s">
        <v>385</v>
      </c>
      <c r="E81" s="8" t="str">
        <f>VLOOKUP(B81,konwerter_rejonów!A:C,3,FALSE)</f>
        <v>Zacisze</v>
      </c>
      <c r="F81" s="8">
        <v>101</v>
      </c>
      <c r="G81" s="8">
        <v>158</v>
      </c>
      <c r="H81" s="8">
        <v>56</v>
      </c>
      <c r="I81" s="8">
        <v>69</v>
      </c>
      <c r="J81" s="8">
        <v>463</v>
      </c>
      <c r="K81" s="8">
        <v>424</v>
      </c>
      <c r="L81" s="8">
        <v>502</v>
      </c>
      <c r="M81" s="19">
        <v>1773</v>
      </c>
      <c r="N81" s="8">
        <v>0</v>
      </c>
      <c r="O81" s="8">
        <v>3</v>
      </c>
      <c r="P81" s="8">
        <v>2</v>
      </c>
      <c r="Q81" s="8">
        <v>2</v>
      </c>
      <c r="R81" s="8">
        <v>36</v>
      </c>
      <c r="S81" s="8">
        <v>31</v>
      </c>
      <c r="T81" s="8">
        <v>3</v>
      </c>
      <c r="U81" s="19">
        <v>77</v>
      </c>
      <c r="V81" s="8">
        <v>10859</v>
      </c>
      <c r="W81" s="8">
        <v>11133</v>
      </c>
      <c r="X81" s="8">
        <v>124752</v>
      </c>
      <c r="Y81" s="8">
        <v>4666</v>
      </c>
      <c r="Z81" s="8">
        <v>0</v>
      </c>
      <c r="AA81" s="8">
        <v>0</v>
      </c>
      <c r="AB81" s="8">
        <v>10</v>
      </c>
      <c r="AC81" s="173">
        <v>78</v>
      </c>
      <c r="AD81" s="173">
        <v>0</v>
      </c>
      <c r="AE81" s="157">
        <f t="shared" si="14"/>
        <v>1850</v>
      </c>
      <c r="AF81" s="157">
        <f t="shared" si="15"/>
        <v>1749</v>
      </c>
      <c r="AG81" s="157">
        <f t="shared" si="16"/>
        <v>567532</v>
      </c>
      <c r="AH81" s="127">
        <v>1191</v>
      </c>
      <c r="AI81" s="46">
        <v>77735</v>
      </c>
      <c r="AJ81" s="19">
        <v>44509</v>
      </c>
      <c r="AK81" s="88">
        <v>157</v>
      </c>
      <c r="AL81" s="88">
        <v>50</v>
      </c>
      <c r="AM81" s="87">
        <v>64</v>
      </c>
      <c r="AN81" s="87">
        <v>0</v>
      </c>
      <c r="AO81" s="91">
        <v>43</v>
      </c>
      <c r="AP81" s="91">
        <v>148</v>
      </c>
      <c r="AQ81" s="92">
        <v>28</v>
      </c>
      <c r="AR81" s="92">
        <v>17</v>
      </c>
      <c r="AS81" s="89">
        <v>37</v>
      </c>
      <c r="AT81" s="89">
        <v>14</v>
      </c>
      <c r="AU81" s="90">
        <v>30</v>
      </c>
      <c r="AV81" s="90">
        <v>17</v>
      </c>
      <c r="AW81" s="21">
        <f t="shared" si="17"/>
        <v>274.2006111123593</v>
      </c>
      <c r="AX81" s="21">
        <f>IFERROR(INT(AW81*'udziały-w-rynku'!$C$27),0)</f>
        <v>1365</v>
      </c>
      <c r="AY81" s="39">
        <f t="shared" si="18"/>
        <v>1365</v>
      </c>
      <c r="AZ81" s="34">
        <f t="shared" si="19"/>
        <v>-384</v>
      </c>
      <c r="BA81" s="31">
        <f t="shared" si="20"/>
        <v>0.78044596912521436</v>
      </c>
      <c r="BB81" s="70" t="s">
        <v>429</v>
      </c>
      <c r="BC81" s="125" t="s">
        <v>426</v>
      </c>
      <c r="BD81" s="70">
        <f t="shared" si="25"/>
        <v>1749</v>
      </c>
      <c r="BE81" s="71">
        <f t="shared" si="21"/>
        <v>2.8405399786918901E-3</v>
      </c>
      <c r="BF81" s="161">
        <f t="shared" si="22"/>
        <v>1805.7341049944132</v>
      </c>
      <c r="BG81" s="39">
        <f>INT(IFERROR(AO81*(1/($AJ81/$AI81)),0)*'udziały-w-rynku'!$C$27)</f>
        <v>374</v>
      </c>
      <c r="BH81" s="39">
        <f>INT(IFERROR(AQ81*(1/($AJ81/$AI81)),0)*'udziały-w-rynku'!$C$27)</f>
        <v>243</v>
      </c>
      <c r="BI81" s="21">
        <f t="shared" si="23"/>
        <v>111.77604529421016</v>
      </c>
      <c r="BJ81" s="21">
        <f>IFERROR(INT(BI81*'udziały-w-rynku'!$C$27),0)</f>
        <v>556</v>
      </c>
      <c r="BK81" s="170">
        <f t="shared" si="24"/>
        <v>556</v>
      </c>
      <c r="BL81" s="40">
        <f>INT(IFERROR(AS81*(1/($AJ81/$AI81)),0)*'udziały-w-rynku'!$C$27)</f>
        <v>321</v>
      </c>
      <c r="BM81" s="40">
        <f>INT(IFERROR(AU81*(1/($AJ81/$AI81)),0)*'udziały-w-rynku'!$C$27)</f>
        <v>261</v>
      </c>
    </row>
    <row r="82" spans="1:65">
      <c r="A82" s="158">
        <f>VLOOKUP(B82,konwerter_rejonów!A:B,2,FALSE)</f>
        <v>79</v>
      </c>
      <c r="B82" s="11">
        <v>79</v>
      </c>
      <c r="C82" s="85" t="str">
        <f>IFERROR(VLOOKUP(A82,konwerter_rejonów!E:F,2,FALSE),A82)</f>
        <v>A6</v>
      </c>
      <c r="D82" s="8" t="s">
        <v>385</v>
      </c>
      <c r="E82" s="8" t="str">
        <f>VLOOKUP(B82,konwerter_rejonów!A:C,3,FALSE)</f>
        <v>Zalesie</v>
      </c>
      <c r="F82" s="8">
        <v>57</v>
      </c>
      <c r="G82" s="8">
        <v>122</v>
      </c>
      <c r="H82" s="8">
        <v>43</v>
      </c>
      <c r="I82" s="8">
        <v>52</v>
      </c>
      <c r="J82" s="8">
        <v>331</v>
      </c>
      <c r="K82" s="8">
        <v>323</v>
      </c>
      <c r="L82" s="8">
        <v>373</v>
      </c>
      <c r="M82" s="19">
        <v>1301</v>
      </c>
      <c r="N82" s="8">
        <v>4</v>
      </c>
      <c r="O82" s="8">
        <v>7</v>
      </c>
      <c r="P82" s="8">
        <v>1</v>
      </c>
      <c r="Q82" s="8">
        <v>0</v>
      </c>
      <c r="R82" s="8">
        <v>21</v>
      </c>
      <c r="S82" s="8">
        <v>5</v>
      </c>
      <c r="T82" s="8">
        <v>2</v>
      </c>
      <c r="U82" s="19">
        <v>40</v>
      </c>
      <c r="V82" s="8">
        <v>697</v>
      </c>
      <c r="W82" s="8">
        <v>1401</v>
      </c>
      <c r="X82" s="8">
        <v>103762</v>
      </c>
      <c r="Y82" s="8">
        <v>286</v>
      </c>
      <c r="Z82" s="8">
        <v>421</v>
      </c>
      <c r="AA82" s="8">
        <v>0</v>
      </c>
      <c r="AB82" s="8">
        <v>9</v>
      </c>
      <c r="AC82" s="173">
        <v>79</v>
      </c>
      <c r="AD82" s="173">
        <v>0</v>
      </c>
      <c r="AE82" s="157">
        <f t="shared" si="14"/>
        <v>1341</v>
      </c>
      <c r="AF82" s="157">
        <f t="shared" si="15"/>
        <v>1284</v>
      </c>
      <c r="AG82" s="157">
        <f t="shared" si="16"/>
        <v>567532</v>
      </c>
      <c r="AH82" s="127">
        <v>594</v>
      </c>
      <c r="AI82" s="46">
        <v>77735</v>
      </c>
      <c r="AJ82" s="19">
        <v>44509</v>
      </c>
      <c r="AK82" s="88">
        <v>182</v>
      </c>
      <c r="AL82" s="88">
        <v>55</v>
      </c>
      <c r="AM82" s="87">
        <v>60</v>
      </c>
      <c r="AN82" s="87">
        <v>0</v>
      </c>
      <c r="AO82" s="91">
        <v>54</v>
      </c>
      <c r="AP82" s="91">
        <v>23</v>
      </c>
      <c r="AQ82" s="92">
        <v>29</v>
      </c>
      <c r="AR82" s="92">
        <v>9</v>
      </c>
      <c r="AS82" s="89">
        <v>49</v>
      </c>
      <c r="AT82" s="89">
        <v>12</v>
      </c>
      <c r="AU82" s="90">
        <v>17</v>
      </c>
      <c r="AV82" s="90">
        <v>10</v>
      </c>
      <c r="AW82" s="21">
        <f t="shared" si="17"/>
        <v>317.86312880541016</v>
      </c>
      <c r="AX82" s="21">
        <f>IFERROR(INT(AW82*'udziały-w-rynku'!$C$27),0)</f>
        <v>1583</v>
      </c>
      <c r="AY82" s="39">
        <f t="shared" si="18"/>
        <v>1583</v>
      </c>
      <c r="AZ82" s="34">
        <f t="shared" si="19"/>
        <v>299</v>
      </c>
      <c r="BA82" s="31">
        <f t="shared" si="20"/>
        <v>1.2328660436137071</v>
      </c>
      <c r="BB82" s="70" t="s">
        <v>429</v>
      </c>
      <c r="BC82" s="125" t="s">
        <v>425</v>
      </c>
      <c r="BD82" s="70">
        <f t="shared" si="25"/>
        <v>1583</v>
      </c>
      <c r="BE82" s="71">
        <f t="shared" si="21"/>
        <v>2.5709404152482913E-3</v>
      </c>
      <c r="BF82" s="161">
        <f t="shared" si="22"/>
        <v>1634.3493929137539</v>
      </c>
      <c r="BG82" s="39">
        <f>INT(IFERROR(AO82*(1/($AJ82/$AI82)),0)*'udziały-w-rynku'!$C$27)</f>
        <v>469</v>
      </c>
      <c r="BH82" s="39">
        <f>INT(IFERROR(AQ82*(1/($AJ82/$AI82)),0)*'udziały-w-rynku'!$C$27)</f>
        <v>252</v>
      </c>
      <c r="BI82" s="21">
        <f t="shared" si="23"/>
        <v>104.79004246332202</v>
      </c>
      <c r="BJ82" s="21">
        <f>IFERROR(INT(BI82*'udziały-w-rynku'!$C$27),0)</f>
        <v>522</v>
      </c>
      <c r="BK82" s="170">
        <f t="shared" si="24"/>
        <v>522</v>
      </c>
      <c r="BL82" s="40">
        <f>INT(IFERROR(AS82*(1/($AJ82/$AI82)),0)*'udziały-w-rynku'!$C$27)</f>
        <v>426</v>
      </c>
      <c r="BM82" s="40">
        <f>INT(IFERROR(AU82*(1/($AJ82/$AI82)),0)*'udziały-w-rynku'!$C$27)</f>
        <v>147</v>
      </c>
    </row>
    <row r="83" spans="1:65" s="10" customFormat="1">
      <c r="A83" s="158">
        <f>VLOOKUP(B83,konwerter_rejonów!A:B,2,FALSE)</f>
        <v>80</v>
      </c>
      <c r="B83" s="11">
        <v>80</v>
      </c>
      <c r="C83" s="85" t="str">
        <f>IFERROR(VLOOKUP(A83,konwerter_rejonów!E:F,2,FALSE),A83)</f>
        <v>A58</v>
      </c>
      <c r="D83" s="8" t="s">
        <v>385</v>
      </c>
      <c r="E83" s="8" t="str">
        <f>VLOOKUP(B83,konwerter_rejonów!A:C,3,FALSE)</f>
        <v>Stadion Olimpijski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19">
        <v>0</v>
      </c>
      <c r="N83" s="8">
        <v>0</v>
      </c>
      <c r="O83" s="8">
        <v>0</v>
      </c>
      <c r="P83" s="8">
        <v>27</v>
      </c>
      <c r="Q83" s="8">
        <v>179</v>
      </c>
      <c r="R83" s="8">
        <v>16</v>
      </c>
      <c r="S83" s="8">
        <v>0</v>
      </c>
      <c r="T83" s="8">
        <v>0</v>
      </c>
      <c r="U83" s="19">
        <v>222</v>
      </c>
      <c r="V83" s="8">
        <v>2096</v>
      </c>
      <c r="W83" s="8">
        <v>4098</v>
      </c>
      <c r="X83" s="8">
        <v>7691</v>
      </c>
      <c r="Y83" s="8">
        <v>624</v>
      </c>
      <c r="Z83" s="8">
        <v>0</v>
      </c>
      <c r="AA83" s="8">
        <v>2610</v>
      </c>
      <c r="AB83" s="8">
        <v>28</v>
      </c>
      <c r="AC83" s="173">
        <v>80</v>
      </c>
      <c r="AD83" s="173">
        <v>0</v>
      </c>
      <c r="AE83" s="157">
        <f t="shared" si="14"/>
        <v>222</v>
      </c>
      <c r="AF83" s="157">
        <f t="shared" si="15"/>
        <v>222</v>
      </c>
      <c r="AG83" s="157">
        <f t="shared" si="16"/>
        <v>567532</v>
      </c>
      <c r="AH83" s="127">
        <v>908</v>
      </c>
      <c r="AI83" s="133">
        <v>77735</v>
      </c>
      <c r="AJ83" s="19">
        <v>44509</v>
      </c>
      <c r="AK83" s="128">
        <v>455</v>
      </c>
      <c r="AL83" s="128">
        <v>309</v>
      </c>
      <c r="AM83" s="134">
        <v>231</v>
      </c>
      <c r="AN83" s="134">
        <v>0</v>
      </c>
      <c r="AO83" s="135">
        <v>200</v>
      </c>
      <c r="AP83" s="135">
        <v>-1</v>
      </c>
      <c r="AQ83" s="136">
        <v>184</v>
      </c>
      <c r="AR83" s="136">
        <v>150</v>
      </c>
      <c r="AS83" s="131">
        <v>191</v>
      </c>
      <c r="AT83" s="131">
        <v>132</v>
      </c>
      <c r="AU83" s="132">
        <v>129</v>
      </c>
      <c r="AV83" s="132">
        <v>123</v>
      </c>
      <c r="AW83" s="21">
        <f t="shared" si="17"/>
        <v>794.65782201352533</v>
      </c>
      <c r="AX83" s="21">
        <f>IFERROR(INT(AW83*'udziały-w-rynku'!$C$27),0)</f>
        <v>3958</v>
      </c>
      <c r="AY83" s="129">
        <f t="shared" si="18"/>
        <v>3958</v>
      </c>
      <c r="AZ83" s="34">
        <f t="shared" si="19"/>
        <v>3736</v>
      </c>
      <c r="BA83" s="31">
        <f t="shared" si="20"/>
        <v>17.828828828828829</v>
      </c>
      <c r="BB83" s="70" t="s">
        <v>429</v>
      </c>
      <c r="BC83" s="125" t="s">
        <v>425</v>
      </c>
      <c r="BD83" s="70">
        <f t="shared" si="25"/>
        <v>3958</v>
      </c>
      <c r="BE83" s="71">
        <f t="shared" si="21"/>
        <v>6.4281630849985704E-3</v>
      </c>
      <c r="BF83" s="161">
        <f t="shared" si="22"/>
        <v>4086.3897012966763</v>
      </c>
      <c r="BG83" s="129">
        <f>INT(IFERROR(AO83*(1/($AJ83/$AI83)),0)*'udziały-w-rynku'!$C$27)</f>
        <v>1740</v>
      </c>
      <c r="BH83" s="129">
        <f>INT(IFERROR(AQ83*(1/($AJ83/$AI83)),0)*'udziały-w-rynku'!$C$27)</f>
        <v>1600</v>
      </c>
      <c r="BI83" s="21">
        <f t="shared" si="23"/>
        <v>403.4416634837898</v>
      </c>
      <c r="BJ83" s="21">
        <f>IFERROR(INT(BI83*'udziały-w-rynku'!$C$27),0)</f>
        <v>2009</v>
      </c>
      <c r="BK83" s="170">
        <f t="shared" si="24"/>
        <v>2009</v>
      </c>
      <c r="BL83" s="130">
        <f>INT(IFERROR(AS83*(1/($AJ83/$AI83)),0)*'udziały-w-rynku'!$C$27)</f>
        <v>1661</v>
      </c>
      <c r="BM83" s="130">
        <f>INT(IFERROR(AU83*(1/($AJ83/$AI83)),0)*'udziały-w-rynku'!$C$27)</f>
        <v>1122</v>
      </c>
    </row>
    <row r="84" spans="1:65">
      <c r="A84" s="158">
        <f>VLOOKUP(B84,konwerter_rejonów!A:B,2,FALSE)</f>
        <v>81</v>
      </c>
      <c r="B84" s="11">
        <v>81</v>
      </c>
      <c r="C84" s="85">
        <f>IFERROR(VLOOKUP(A84,konwerter_rejonów!E:F,2,FALSE),A84)</f>
        <v>81</v>
      </c>
      <c r="D84" s="8" t="s">
        <v>385</v>
      </c>
      <c r="E84" s="8" t="str">
        <f>VLOOKUP(B84,konwerter_rejonów!A:C,3,FALSE)</f>
        <v>Sępolno</v>
      </c>
      <c r="F84" s="8">
        <v>162</v>
      </c>
      <c r="G84" s="8">
        <v>232</v>
      </c>
      <c r="H84" s="8">
        <v>67</v>
      </c>
      <c r="I84" s="8">
        <v>104</v>
      </c>
      <c r="J84" s="8">
        <v>799</v>
      </c>
      <c r="K84" s="8">
        <v>628</v>
      </c>
      <c r="L84" s="8">
        <v>818</v>
      </c>
      <c r="M84" s="19">
        <v>2810</v>
      </c>
      <c r="N84" s="8">
        <v>3</v>
      </c>
      <c r="O84" s="8">
        <v>2</v>
      </c>
      <c r="P84" s="8">
        <v>0</v>
      </c>
      <c r="Q84" s="8">
        <v>3</v>
      </c>
      <c r="R84" s="8">
        <v>27</v>
      </c>
      <c r="S84" s="8">
        <v>6</v>
      </c>
      <c r="T84" s="8">
        <v>1</v>
      </c>
      <c r="U84" s="19">
        <v>42</v>
      </c>
      <c r="V84" s="8">
        <v>1148</v>
      </c>
      <c r="W84" s="8">
        <v>3283</v>
      </c>
      <c r="X84" s="8">
        <v>137197</v>
      </c>
      <c r="Y84" s="8">
        <v>27</v>
      </c>
      <c r="Z84" s="8">
        <v>0</v>
      </c>
      <c r="AA84" s="8">
        <v>0</v>
      </c>
      <c r="AB84" s="8">
        <v>9</v>
      </c>
      <c r="AC84" s="173">
        <v>81</v>
      </c>
      <c r="AD84" s="173">
        <v>0</v>
      </c>
      <c r="AE84" s="157">
        <f t="shared" si="14"/>
        <v>2852</v>
      </c>
      <c r="AF84" s="157">
        <f t="shared" si="15"/>
        <v>2690</v>
      </c>
      <c r="AG84" s="157">
        <f t="shared" si="16"/>
        <v>567532</v>
      </c>
      <c r="AH84" s="127">
        <v>625</v>
      </c>
      <c r="AI84" s="46">
        <v>77735</v>
      </c>
      <c r="AJ84" s="19">
        <v>44509</v>
      </c>
      <c r="AK84" s="88">
        <v>235</v>
      </c>
      <c r="AL84" s="88">
        <v>69</v>
      </c>
      <c r="AM84" s="87">
        <v>95</v>
      </c>
      <c r="AN84" s="87">
        <v>0</v>
      </c>
      <c r="AO84" s="91">
        <v>77</v>
      </c>
      <c r="AP84" s="91">
        <v>77</v>
      </c>
      <c r="AQ84" s="92">
        <v>44</v>
      </c>
      <c r="AR84" s="92">
        <v>32</v>
      </c>
      <c r="AS84" s="89">
        <v>86</v>
      </c>
      <c r="AT84" s="89">
        <v>26</v>
      </c>
      <c r="AU84" s="90">
        <v>28</v>
      </c>
      <c r="AV84" s="90">
        <v>16</v>
      </c>
      <c r="AW84" s="21">
        <f t="shared" si="17"/>
        <v>410.42766631467794</v>
      </c>
      <c r="AX84" s="21">
        <f>IFERROR(INT(AW84*'udziały-w-rynku'!$C$27),0)</f>
        <v>2044</v>
      </c>
      <c r="AY84" s="39">
        <f t="shared" si="18"/>
        <v>2044</v>
      </c>
      <c r="AZ84" s="34">
        <f t="shared" si="19"/>
        <v>-646</v>
      </c>
      <c r="BA84" s="31">
        <f t="shared" si="20"/>
        <v>0.75985130111524168</v>
      </c>
      <c r="BB84" s="70" t="s">
        <v>429</v>
      </c>
      <c r="BC84" s="125" t="s">
        <v>426</v>
      </c>
      <c r="BD84" s="70">
        <f t="shared" si="25"/>
        <v>2690</v>
      </c>
      <c r="BE84" s="71">
        <f t="shared" si="21"/>
        <v>4.3688122027908428E-3</v>
      </c>
      <c r="BF84" s="161">
        <f t="shared" si="22"/>
        <v>2777.2582861263418</v>
      </c>
      <c r="BG84" s="39">
        <f>INT(IFERROR(AO84*(1/($AJ84/$AI84)),0)*'udziały-w-rynku'!$C$27)</f>
        <v>669</v>
      </c>
      <c r="BH84" s="39">
        <f>INT(IFERROR(AQ84*(1/($AJ84/$AI84)),0)*'udziały-w-rynku'!$C$27)</f>
        <v>382</v>
      </c>
      <c r="BI84" s="21">
        <f t="shared" si="23"/>
        <v>165.91756723359322</v>
      </c>
      <c r="BJ84" s="21">
        <f>IFERROR(INT(BI84*'udziały-w-rynku'!$C$27),0)</f>
        <v>826</v>
      </c>
      <c r="BK84" s="170">
        <f t="shared" si="24"/>
        <v>826</v>
      </c>
      <c r="BL84" s="40">
        <f>INT(IFERROR(AS84*(1/($AJ84/$AI84)),0)*'udziały-w-rynku'!$C$27)</f>
        <v>748</v>
      </c>
      <c r="BM84" s="40">
        <f>INT(IFERROR(AU84*(1/($AJ84/$AI84)),0)*'udziały-w-rynku'!$C$27)</f>
        <v>243</v>
      </c>
    </row>
    <row r="85" spans="1:65">
      <c r="A85" s="158">
        <f>VLOOKUP(B85,konwerter_rejonów!A:B,2,FALSE)</f>
        <v>82</v>
      </c>
      <c r="B85" s="11">
        <v>82</v>
      </c>
      <c r="C85" s="85" t="str">
        <f>IFERROR(VLOOKUP(A85,konwerter_rejonów!E:F,2,FALSE),A85)</f>
        <v>A1</v>
      </c>
      <c r="D85" s="8" t="s">
        <v>385</v>
      </c>
      <c r="E85" s="8" t="str">
        <f>VLOOKUP(B85,konwerter_rejonów!A:C,3,FALSE)</f>
        <v>Kazimierska</v>
      </c>
      <c r="F85" s="8">
        <v>46</v>
      </c>
      <c r="G85" s="8">
        <v>46</v>
      </c>
      <c r="H85" s="8">
        <v>18</v>
      </c>
      <c r="I85" s="8">
        <v>10</v>
      </c>
      <c r="J85" s="8">
        <v>216</v>
      </c>
      <c r="K85" s="8">
        <v>114</v>
      </c>
      <c r="L85" s="8">
        <v>302</v>
      </c>
      <c r="M85" s="19">
        <v>752</v>
      </c>
      <c r="N85" s="8">
        <v>0</v>
      </c>
      <c r="O85" s="8">
        <v>0</v>
      </c>
      <c r="P85" s="8">
        <v>0</v>
      </c>
      <c r="Q85" s="8">
        <v>0</v>
      </c>
      <c r="R85" s="8">
        <v>4</v>
      </c>
      <c r="S85" s="8">
        <v>2</v>
      </c>
      <c r="T85" s="8">
        <v>1</v>
      </c>
      <c r="U85" s="19">
        <v>7</v>
      </c>
      <c r="V85" s="8">
        <v>444</v>
      </c>
      <c r="W85" s="8">
        <v>1254</v>
      </c>
      <c r="X85" s="8">
        <v>37122</v>
      </c>
      <c r="Y85" s="8">
        <v>204</v>
      </c>
      <c r="Z85" s="8">
        <v>369</v>
      </c>
      <c r="AA85" s="8">
        <v>0</v>
      </c>
      <c r="AB85" s="8">
        <v>5</v>
      </c>
      <c r="AC85" s="173">
        <v>82</v>
      </c>
      <c r="AD85" s="173">
        <v>0</v>
      </c>
      <c r="AE85" s="157">
        <f t="shared" si="14"/>
        <v>759</v>
      </c>
      <c r="AF85" s="157">
        <f t="shared" si="15"/>
        <v>713</v>
      </c>
      <c r="AG85" s="157">
        <f t="shared" si="16"/>
        <v>567532</v>
      </c>
      <c r="AH85" s="127">
        <v>215</v>
      </c>
      <c r="AI85" s="46">
        <v>77735</v>
      </c>
      <c r="AJ85" s="19">
        <v>44509</v>
      </c>
      <c r="AK85" s="88">
        <v>137</v>
      </c>
      <c r="AL85" s="88">
        <v>22</v>
      </c>
      <c r="AM85" s="87">
        <v>46</v>
      </c>
      <c r="AN85" s="87">
        <v>0</v>
      </c>
      <c r="AO85" s="91">
        <v>43</v>
      </c>
      <c r="AP85" s="91">
        <v>6</v>
      </c>
      <c r="AQ85" s="92">
        <v>17</v>
      </c>
      <c r="AR85" s="92">
        <v>5</v>
      </c>
      <c r="AS85" s="89">
        <v>60</v>
      </c>
      <c r="AT85" s="89">
        <v>11</v>
      </c>
      <c r="AU85" s="90">
        <v>8</v>
      </c>
      <c r="AV85" s="90">
        <v>-1</v>
      </c>
      <c r="AW85" s="21">
        <f t="shared" si="17"/>
        <v>239.27059695791863</v>
      </c>
      <c r="AX85" s="21">
        <f>IFERROR(INT(AW85*'udziały-w-rynku'!$C$27),0)</f>
        <v>1191</v>
      </c>
      <c r="AY85" s="39">
        <f t="shared" si="18"/>
        <v>1191</v>
      </c>
      <c r="AZ85" s="34">
        <f t="shared" si="19"/>
        <v>478</v>
      </c>
      <c r="BA85" s="31">
        <f t="shared" si="20"/>
        <v>1.670406732117812</v>
      </c>
      <c r="BB85" s="70" t="s">
        <v>429</v>
      </c>
      <c r="BC85" s="125" t="s">
        <v>426</v>
      </c>
      <c r="BD85" s="70">
        <f t="shared" si="25"/>
        <v>713</v>
      </c>
      <c r="BE85" s="71">
        <f t="shared" si="21"/>
        <v>1.157978847802926E-3</v>
      </c>
      <c r="BF85" s="161">
        <f t="shared" si="22"/>
        <v>736.12831152716785</v>
      </c>
      <c r="BG85" s="39">
        <f>INT(IFERROR(AO85*(1/($AJ85/$AI85)),0)*'udziały-w-rynku'!$C$27)</f>
        <v>374</v>
      </c>
      <c r="BH85" s="39">
        <f>INT(IFERROR(AQ85*(1/($AJ85/$AI85)),0)*'udziały-w-rynku'!$C$27)</f>
        <v>147</v>
      </c>
      <c r="BI85" s="21">
        <f t="shared" si="23"/>
        <v>80.339032555213549</v>
      </c>
      <c r="BJ85" s="21">
        <f>IFERROR(INT(BI85*'udziały-w-rynku'!$C$27),0)</f>
        <v>400</v>
      </c>
      <c r="BK85" s="170">
        <f t="shared" si="24"/>
        <v>400</v>
      </c>
      <c r="BL85" s="40">
        <f>INT(IFERROR(AS85*(1/($AJ85/$AI85)),0)*'udziały-w-rynku'!$C$27)</f>
        <v>522</v>
      </c>
      <c r="BM85" s="40">
        <f>INT(IFERROR(AU85*(1/($AJ85/$AI85)),0)*'udziały-w-rynku'!$C$27)</f>
        <v>69</v>
      </c>
    </row>
    <row r="86" spans="1:65">
      <c r="A86" s="158">
        <f>VLOOKUP(B86,konwerter_rejonów!A:B,2,FALSE)</f>
        <v>83</v>
      </c>
      <c r="B86" s="11">
        <v>83</v>
      </c>
      <c r="C86" s="85">
        <f>IFERROR(VLOOKUP(A86,konwerter_rejonów!E:F,2,FALSE),A86)</f>
        <v>83</v>
      </c>
      <c r="D86" s="8" t="s">
        <v>385</v>
      </c>
      <c r="E86" s="8" t="str">
        <f>VLOOKUP(B86,konwerter_rejonów!A:C,3,FALSE)</f>
        <v>Spółdzielcza</v>
      </c>
      <c r="F86" s="8">
        <v>139</v>
      </c>
      <c r="G86" s="8">
        <v>234</v>
      </c>
      <c r="H86" s="8">
        <v>97</v>
      </c>
      <c r="I86" s="8">
        <v>126</v>
      </c>
      <c r="J86" s="8">
        <v>755</v>
      </c>
      <c r="K86" s="8">
        <v>732</v>
      </c>
      <c r="L86" s="8">
        <v>740</v>
      </c>
      <c r="M86" s="19">
        <v>2823</v>
      </c>
      <c r="N86" s="8">
        <v>1</v>
      </c>
      <c r="O86" s="8">
        <v>0</v>
      </c>
      <c r="P86" s="8">
        <v>3</v>
      </c>
      <c r="Q86" s="8">
        <v>3</v>
      </c>
      <c r="R86" s="8">
        <v>12</v>
      </c>
      <c r="S86" s="8">
        <v>7</v>
      </c>
      <c r="T86" s="8">
        <v>1</v>
      </c>
      <c r="U86" s="19">
        <v>27</v>
      </c>
      <c r="V86" s="8">
        <v>0</v>
      </c>
      <c r="W86" s="8">
        <v>643</v>
      </c>
      <c r="X86" s="8">
        <v>138050</v>
      </c>
      <c r="Y86" s="8">
        <v>295</v>
      </c>
      <c r="Z86" s="8">
        <v>455</v>
      </c>
      <c r="AA86" s="8">
        <v>0</v>
      </c>
      <c r="AB86" s="8">
        <v>0</v>
      </c>
      <c r="AC86" s="173">
        <v>83</v>
      </c>
      <c r="AD86" s="173">
        <v>373</v>
      </c>
      <c r="AE86" s="157">
        <f t="shared" si="14"/>
        <v>2850</v>
      </c>
      <c r="AF86" s="157">
        <f t="shared" si="15"/>
        <v>2711</v>
      </c>
      <c r="AG86" s="157">
        <f t="shared" si="16"/>
        <v>567532</v>
      </c>
      <c r="AH86" s="127">
        <v>1002</v>
      </c>
      <c r="AI86" s="46">
        <v>77735</v>
      </c>
      <c r="AJ86" s="19">
        <v>44509</v>
      </c>
      <c r="AK86" s="88" t="s">
        <v>871</v>
      </c>
      <c r="AL86" s="88" t="s">
        <v>871</v>
      </c>
      <c r="AM86" s="87" t="s">
        <v>871</v>
      </c>
      <c r="AN86" s="87" t="s">
        <v>871</v>
      </c>
      <c r="AO86" s="91" t="s">
        <v>871</v>
      </c>
      <c r="AP86" s="91" t="s">
        <v>871</v>
      </c>
      <c r="AQ86" s="92" t="s">
        <v>871</v>
      </c>
      <c r="AR86" s="92" t="s">
        <v>871</v>
      </c>
      <c r="AS86" s="89" t="s">
        <v>871</v>
      </c>
      <c r="AT86" s="89" t="s">
        <v>871</v>
      </c>
      <c r="AU86" s="90" t="s">
        <v>871</v>
      </c>
      <c r="AV86" s="90" t="s">
        <v>871</v>
      </c>
      <c r="AW86" s="21">
        <f t="shared" si="17"/>
        <v>0</v>
      </c>
      <c r="AX86" s="21">
        <f>IFERROR(INT(AW86*'udziały-w-rynku'!$C$27),0)</f>
        <v>0</v>
      </c>
      <c r="AY86" s="39">
        <f t="shared" si="18"/>
        <v>0</v>
      </c>
      <c r="AZ86" s="34">
        <f t="shared" si="19"/>
        <v>-2711</v>
      </c>
      <c r="BA86" s="31">
        <f t="shared" si="20"/>
        <v>0</v>
      </c>
      <c r="BB86" s="70" t="s">
        <v>429</v>
      </c>
      <c r="BC86" s="125" t="s">
        <v>426</v>
      </c>
      <c r="BD86" s="70">
        <f t="shared" si="25"/>
        <v>2711</v>
      </c>
      <c r="BE86" s="71">
        <f t="shared" si="21"/>
        <v>4.4029181716602134E-3</v>
      </c>
      <c r="BF86" s="161">
        <f t="shared" si="22"/>
        <v>2798.9394846425694</v>
      </c>
      <c r="BG86" s="39">
        <f>INT(IFERROR(AO86*(1/($AJ86/$AI86)),0)*'udziały-w-rynku'!$C$27)</f>
        <v>0</v>
      </c>
      <c r="BH86" s="39">
        <f>INT(IFERROR(AQ86*(1/($AJ86/$AI86)),0)*'udziały-w-rynku'!$C$27)</f>
        <v>0</v>
      </c>
      <c r="BI86" s="21">
        <f t="shared" si="23"/>
        <v>0</v>
      </c>
      <c r="BJ86" s="21">
        <f>IFERROR(INT(BI86*'udziały-w-rynku'!$C$27),0)</f>
        <v>0</v>
      </c>
      <c r="BK86" s="170">
        <f t="shared" si="24"/>
        <v>0</v>
      </c>
      <c r="BL86" s="40">
        <f>INT(IFERROR(AS86*(1/($AJ86/$AI86)),0)*'udziały-w-rynku'!$C$27)</f>
        <v>0</v>
      </c>
      <c r="BM86" s="40">
        <f>INT(IFERROR(AU86*(1/($AJ86/$AI86)),0)*'udziały-w-rynku'!$C$27)</f>
        <v>0</v>
      </c>
    </row>
    <row r="87" spans="1:65">
      <c r="A87" s="158">
        <f>VLOOKUP(B87,konwerter_rejonów!A:B,2,FALSE)</f>
        <v>84</v>
      </c>
      <c r="B87" s="11">
        <v>84</v>
      </c>
      <c r="C87" s="85">
        <f>IFERROR(VLOOKUP(A87,konwerter_rejonów!E:F,2,FALSE),A87)</f>
        <v>84</v>
      </c>
      <c r="D87" s="8" t="s">
        <v>385</v>
      </c>
      <c r="E87" s="8" t="str">
        <f>VLOOKUP(B87,konwerter_rejonów!A:C,3,FALSE)</f>
        <v>Bartoszowice</v>
      </c>
      <c r="F87" s="8">
        <v>105</v>
      </c>
      <c r="G87" s="8">
        <v>128</v>
      </c>
      <c r="H87" s="8">
        <v>43</v>
      </c>
      <c r="I87" s="8">
        <v>47</v>
      </c>
      <c r="J87" s="8">
        <v>445</v>
      </c>
      <c r="K87" s="8">
        <v>281</v>
      </c>
      <c r="L87" s="8">
        <v>469</v>
      </c>
      <c r="M87" s="19">
        <v>1518</v>
      </c>
      <c r="N87" s="8">
        <v>3</v>
      </c>
      <c r="O87" s="8">
        <v>4</v>
      </c>
      <c r="P87" s="8">
        <v>0</v>
      </c>
      <c r="Q87" s="8">
        <v>1</v>
      </c>
      <c r="R87" s="8">
        <v>9</v>
      </c>
      <c r="S87" s="8">
        <v>2</v>
      </c>
      <c r="T87" s="8">
        <v>2</v>
      </c>
      <c r="U87" s="19">
        <v>21</v>
      </c>
      <c r="V87" s="8">
        <v>9168</v>
      </c>
      <c r="W87" s="8">
        <v>4990</v>
      </c>
      <c r="X87" s="8">
        <v>94005</v>
      </c>
      <c r="Y87" s="8">
        <v>8741</v>
      </c>
      <c r="Z87" s="8">
        <v>0</v>
      </c>
      <c r="AA87" s="8">
        <v>0</v>
      </c>
      <c r="AB87" s="8">
        <v>10</v>
      </c>
      <c r="AC87" s="173">
        <v>84</v>
      </c>
      <c r="AD87" s="173">
        <v>0</v>
      </c>
      <c r="AE87" s="157">
        <f t="shared" si="14"/>
        <v>1539</v>
      </c>
      <c r="AF87" s="157">
        <f t="shared" si="15"/>
        <v>1434</v>
      </c>
      <c r="AG87" s="157">
        <f t="shared" si="16"/>
        <v>567532</v>
      </c>
      <c r="AH87" s="127">
        <v>1021</v>
      </c>
      <c r="AI87" s="46">
        <v>77735</v>
      </c>
      <c r="AJ87" s="19">
        <v>44509</v>
      </c>
      <c r="AK87" s="88">
        <v>201</v>
      </c>
      <c r="AL87" s="88">
        <v>180</v>
      </c>
      <c r="AM87" s="87">
        <v>43</v>
      </c>
      <c r="AN87" s="87">
        <v>0</v>
      </c>
      <c r="AO87" s="91">
        <v>85</v>
      </c>
      <c r="AP87" s="91">
        <v>20</v>
      </c>
      <c r="AQ87" s="92">
        <v>55</v>
      </c>
      <c r="AR87" s="92">
        <v>59</v>
      </c>
      <c r="AS87" s="89">
        <v>24</v>
      </c>
      <c r="AT87" s="89">
        <v>19</v>
      </c>
      <c r="AU87" s="90">
        <v>24</v>
      </c>
      <c r="AV87" s="90">
        <v>16</v>
      </c>
      <c r="AW87" s="21">
        <f t="shared" si="17"/>
        <v>351.04664225212878</v>
      </c>
      <c r="AX87" s="21">
        <f>IFERROR(INT(AW87*'udziały-w-rynku'!$C$27),0)</f>
        <v>1748</v>
      </c>
      <c r="AY87" s="39">
        <f t="shared" si="18"/>
        <v>1748</v>
      </c>
      <c r="AZ87" s="34">
        <f t="shared" si="19"/>
        <v>314</v>
      </c>
      <c r="BA87" s="31">
        <f t="shared" si="20"/>
        <v>1.2189679218967922</v>
      </c>
      <c r="BB87" s="70" t="s">
        <v>429</v>
      </c>
      <c r="BC87" s="125" t="s">
        <v>425</v>
      </c>
      <c r="BD87" s="70">
        <f t="shared" si="25"/>
        <v>1748</v>
      </c>
      <c r="BE87" s="71">
        <f t="shared" si="21"/>
        <v>2.8389158849362055E-3</v>
      </c>
      <c r="BF87" s="161">
        <f t="shared" si="22"/>
        <v>1804.7016669698307</v>
      </c>
      <c r="BG87" s="39">
        <f>INT(IFERROR(AO87*(1/($AJ87/$AI87)),0)*'udziały-w-rynku'!$C$27)</f>
        <v>739</v>
      </c>
      <c r="BH87" s="39">
        <f>INT(IFERROR(AQ87*(1/($AJ87/$AI87)),0)*'udziały-w-rynku'!$C$27)</f>
        <v>478</v>
      </c>
      <c r="BI87" s="21">
        <f t="shared" si="23"/>
        <v>75.099530432047459</v>
      </c>
      <c r="BJ87" s="21">
        <f>IFERROR(INT(BI87*'udziały-w-rynku'!$C$27),0)</f>
        <v>374</v>
      </c>
      <c r="BK87" s="170">
        <f t="shared" si="24"/>
        <v>374</v>
      </c>
      <c r="BL87" s="40">
        <f>INT(IFERROR(AS87*(1/($AJ87/$AI87)),0)*'udziały-w-rynku'!$C$27)</f>
        <v>208</v>
      </c>
      <c r="BM87" s="40">
        <f>INT(IFERROR(AU87*(1/($AJ87/$AI87)),0)*'udziały-w-rynku'!$C$27)</f>
        <v>208</v>
      </c>
    </row>
    <row r="88" spans="1:65">
      <c r="A88" s="158">
        <f>VLOOKUP(B88,konwerter_rejonów!A:B,2,FALSE)</f>
        <v>85</v>
      </c>
      <c r="B88" s="11">
        <v>85</v>
      </c>
      <c r="C88" s="85">
        <f>IFERROR(VLOOKUP(A88,konwerter_rejonów!E:F,2,FALSE),A88)</f>
        <v>85</v>
      </c>
      <c r="D88" s="8" t="s">
        <v>385</v>
      </c>
      <c r="E88" s="8" t="str">
        <f>VLOOKUP(B88,konwerter_rejonów!A:C,3,FALSE)</f>
        <v>Biskupin</v>
      </c>
      <c r="F88" s="8">
        <v>142</v>
      </c>
      <c r="G88" s="8">
        <v>189</v>
      </c>
      <c r="H88" s="8">
        <v>66</v>
      </c>
      <c r="I88" s="8">
        <v>95</v>
      </c>
      <c r="J88" s="8">
        <v>744</v>
      </c>
      <c r="K88" s="8">
        <v>641</v>
      </c>
      <c r="L88" s="8">
        <v>846</v>
      </c>
      <c r="M88" s="19">
        <v>2723</v>
      </c>
      <c r="N88" s="8">
        <v>2</v>
      </c>
      <c r="O88" s="8">
        <v>4</v>
      </c>
      <c r="P88" s="8">
        <v>2</v>
      </c>
      <c r="Q88" s="8">
        <v>2</v>
      </c>
      <c r="R88" s="8">
        <v>29</v>
      </c>
      <c r="S88" s="8">
        <v>7</v>
      </c>
      <c r="T88" s="8">
        <v>3</v>
      </c>
      <c r="U88" s="19">
        <v>49</v>
      </c>
      <c r="V88" s="8">
        <v>1777</v>
      </c>
      <c r="W88" s="8">
        <v>705</v>
      </c>
      <c r="X88" s="8">
        <v>167479</v>
      </c>
      <c r="Y88" s="8">
        <v>185</v>
      </c>
      <c r="Z88" s="8">
        <v>0</v>
      </c>
      <c r="AA88" s="8">
        <v>0</v>
      </c>
      <c r="AB88" s="8">
        <v>5</v>
      </c>
      <c r="AC88" s="173">
        <v>85</v>
      </c>
      <c r="AD88" s="173">
        <v>0</v>
      </c>
      <c r="AE88" s="157">
        <f t="shared" si="14"/>
        <v>2772</v>
      </c>
      <c r="AF88" s="157">
        <f t="shared" si="15"/>
        <v>2630</v>
      </c>
      <c r="AG88" s="157">
        <f t="shared" si="16"/>
        <v>567532</v>
      </c>
      <c r="AH88" s="127">
        <v>706</v>
      </c>
      <c r="AI88" s="46">
        <v>77735</v>
      </c>
      <c r="AJ88" s="19">
        <v>44509</v>
      </c>
      <c r="AK88" s="88">
        <v>391</v>
      </c>
      <c r="AL88" s="88">
        <v>79</v>
      </c>
      <c r="AM88" s="87">
        <v>103</v>
      </c>
      <c r="AN88" s="87">
        <v>0</v>
      </c>
      <c r="AO88" s="91">
        <v>110</v>
      </c>
      <c r="AP88" s="91">
        <v>7</v>
      </c>
      <c r="AQ88" s="92">
        <v>37</v>
      </c>
      <c r="AR88" s="92">
        <v>11</v>
      </c>
      <c r="AS88" s="89">
        <v>114</v>
      </c>
      <c r="AT88" s="89">
        <v>29</v>
      </c>
      <c r="AU88" s="90">
        <v>27</v>
      </c>
      <c r="AV88" s="90">
        <v>15</v>
      </c>
      <c r="AW88" s="21">
        <f t="shared" si="17"/>
        <v>682.88177671931521</v>
      </c>
      <c r="AX88" s="21">
        <f>IFERROR(INT(AW88*'udziały-w-rynku'!$C$27),0)</f>
        <v>3401</v>
      </c>
      <c r="AY88" s="39">
        <f t="shared" si="18"/>
        <v>3401</v>
      </c>
      <c r="AZ88" s="34">
        <f t="shared" si="19"/>
        <v>771</v>
      </c>
      <c r="BA88" s="31">
        <f t="shared" si="20"/>
        <v>1.2931558935361216</v>
      </c>
      <c r="BB88" s="70" t="s">
        <v>429</v>
      </c>
      <c r="BC88" s="125" t="s">
        <v>426</v>
      </c>
      <c r="BD88" s="70">
        <f t="shared" si="25"/>
        <v>2630</v>
      </c>
      <c r="BE88" s="71">
        <f t="shared" si="21"/>
        <v>4.2713665774497828E-3</v>
      </c>
      <c r="BF88" s="161">
        <f t="shared" si="22"/>
        <v>2715.3120046514045</v>
      </c>
      <c r="BG88" s="39">
        <f>INT(IFERROR(AO88*(1/($AJ88/$AI88)),0)*'udziały-w-rynku'!$C$27)</f>
        <v>957</v>
      </c>
      <c r="BH88" s="39">
        <f>INT(IFERROR(AQ88*(1/($AJ88/$AI88)),0)*'udziały-w-rynku'!$C$27)</f>
        <v>321</v>
      </c>
      <c r="BI88" s="21">
        <f t="shared" si="23"/>
        <v>179.88957289536947</v>
      </c>
      <c r="BJ88" s="21">
        <f>IFERROR(INT(BI88*'udziały-w-rynku'!$C$27),0)</f>
        <v>896</v>
      </c>
      <c r="BK88" s="170">
        <f t="shared" si="24"/>
        <v>896</v>
      </c>
      <c r="BL88" s="40">
        <f>INT(IFERROR(AS88*(1/($AJ88/$AI88)),0)*'udziały-w-rynku'!$C$27)</f>
        <v>991</v>
      </c>
      <c r="BM88" s="40">
        <f>INT(IFERROR(AU88*(1/($AJ88/$AI88)),0)*'udziały-w-rynku'!$C$27)</f>
        <v>234</v>
      </c>
    </row>
    <row r="89" spans="1:65">
      <c r="A89" s="158">
        <f>VLOOKUP(B89,konwerter_rejonów!A:B,2,FALSE)</f>
        <v>86</v>
      </c>
      <c r="B89" s="11">
        <v>86</v>
      </c>
      <c r="C89" s="85" t="str">
        <f>IFERROR(VLOOKUP(A89,konwerter_rejonów!E:F,2,FALSE),A89)</f>
        <v>A1</v>
      </c>
      <c r="D89" s="8" t="s">
        <v>385</v>
      </c>
      <c r="E89" s="8" t="str">
        <f>VLOOKUP(B89,konwerter_rejonów!A:C,3,FALSE)</f>
        <v>UPrzyrodn.</v>
      </c>
      <c r="F89" s="8">
        <v>7</v>
      </c>
      <c r="G89" s="8">
        <v>13</v>
      </c>
      <c r="H89" s="8">
        <v>5</v>
      </c>
      <c r="I89" s="8">
        <v>9</v>
      </c>
      <c r="J89" s="8">
        <v>46</v>
      </c>
      <c r="K89" s="8">
        <v>46</v>
      </c>
      <c r="L89" s="8">
        <v>152</v>
      </c>
      <c r="M89" s="19">
        <v>278</v>
      </c>
      <c r="N89" s="8">
        <v>2</v>
      </c>
      <c r="O89" s="8">
        <v>0</v>
      </c>
      <c r="P89" s="8">
        <v>0</v>
      </c>
      <c r="Q89" s="8">
        <v>0</v>
      </c>
      <c r="R89" s="8">
        <v>2</v>
      </c>
      <c r="S89" s="8">
        <v>3</v>
      </c>
      <c r="T89" s="8">
        <v>1</v>
      </c>
      <c r="U89" s="19">
        <v>8</v>
      </c>
      <c r="V89" s="8">
        <v>77</v>
      </c>
      <c r="W89" s="8">
        <v>77</v>
      </c>
      <c r="X89" s="8">
        <v>21074</v>
      </c>
      <c r="Y89" s="8">
        <v>106</v>
      </c>
      <c r="Z89" s="8">
        <v>197</v>
      </c>
      <c r="AA89" s="8">
        <v>1424</v>
      </c>
      <c r="AB89" s="8">
        <v>0</v>
      </c>
      <c r="AC89" s="173">
        <v>86</v>
      </c>
      <c r="AD89" s="173">
        <v>373</v>
      </c>
      <c r="AE89" s="157">
        <f t="shared" si="14"/>
        <v>286</v>
      </c>
      <c r="AF89" s="157">
        <f t="shared" si="15"/>
        <v>279</v>
      </c>
      <c r="AG89" s="157">
        <f t="shared" si="16"/>
        <v>567532</v>
      </c>
      <c r="AH89" s="127">
        <v>370</v>
      </c>
      <c r="AI89" s="46">
        <v>77735</v>
      </c>
      <c r="AJ89" s="19">
        <v>44509</v>
      </c>
      <c r="AK89" s="88" t="s">
        <v>871</v>
      </c>
      <c r="AL89" s="88" t="s">
        <v>871</v>
      </c>
      <c r="AM89" s="87" t="s">
        <v>871</v>
      </c>
      <c r="AN89" s="87" t="s">
        <v>871</v>
      </c>
      <c r="AO89" s="91" t="s">
        <v>871</v>
      </c>
      <c r="AP89" s="91" t="s">
        <v>871</v>
      </c>
      <c r="AQ89" s="92" t="s">
        <v>871</v>
      </c>
      <c r="AR89" s="92" t="s">
        <v>871</v>
      </c>
      <c r="AS89" s="89" t="s">
        <v>871</v>
      </c>
      <c r="AT89" s="89" t="s">
        <v>871</v>
      </c>
      <c r="AU89" s="90" t="s">
        <v>871</v>
      </c>
      <c r="AV89" s="90" t="s">
        <v>871</v>
      </c>
      <c r="AW89" s="21">
        <f t="shared" si="17"/>
        <v>0</v>
      </c>
      <c r="AX89" s="21">
        <f>IFERROR(INT(AW89*'udziały-w-rynku'!$C$27),0)</f>
        <v>0</v>
      </c>
      <c r="AY89" s="39">
        <f t="shared" si="18"/>
        <v>0</v>
      </c>
      <c r="AZ89" s="34">
        <f t="shared" si="19"/>
        <v>-279</v>
      </c>
      <c r="BA89" s="31">
        <f t="shared" si="20"/>
        <v>0</v>
      </c>
      <c r="BB89" s="70" t="s">
        <v>429</v>
      </c>
      <c r="BC89" s="125" t="s">
        <v>426</v>
      </c>
      <c r="BD89" s="70">
        <f t="shared" si="25"/>
        <v>279</v>
      </c>
      <c r="BE89" s="71">
        <f t="shared" si="21"/>
        <v>4.5312215783592757E-4</v>
      </c>
      <c r="BF89" s="161">
        <f t="shared" si="22"/>
        <v>288.05020885845698</v>
      </c>
      <c r="BG89" s="39">
        <f>INT(IFERROR(AO89*(1/($AJ89/$AI89)),0)*'udziały-w-rynku'!$C$27)</f>
        <v>0</v>
      </c>
      <c r="BH89" s="39">
        <f>INT(IFERROR(AQ89*(1/($AJ89/$AI89)),0)*'udziały-w-rynku'!$C$27)</f>
        <v>0</v>
      </c>
      <c r="BI89" s="21">
        <f t="shared" si="23"/>
        <v>0</v>
      </c>
      <c r="BJ89" s="21">
        <f>IFERROR(INT(BI89*'udziały-w-rynku'!$C$27),0)</f>
        <v>0</v>
      </c>
      <c r="BK89" s="170">
        <f t="shared" si="24"/>
        <v>0</v>
      </c>
      <c r="BL89" s="40">
        <f>INT(IFERROR(AS89*(1/($AJ89/$AI89)),0)*'udziały-w-rynku'!$C$27)</f>
        <v>0</v>
      </c>
      <c r="BM89" s="40">
        <f>INT(IFERROR(AU89*(1/($AJ89/$AI89)),0)*'udziały-w-rynku'!$C$27)</f>
        <v>0</v>
      </c>
    </row>
    <row r="90" spans="1:65">
      <c r="A90" s="158">
        <f>VLOOKUP(B90,konwerter_rejonów!A:B,2,FALSE)</f>
        <v>87</v>
      </c>
      <c r="B90" s="11">
        <v>87</v>
      </c>
      <c r="C90" s="85" t="str">
        <f>IFERROR(VLOOKUP(A90,konwerter_rejonów!E:F,2,FALSE),A90)</f>
        <v>A1</v>
      </c>
      <c r="D90" s="8" t="s">
        <v>385</v>
      </c>
      <c r="E90" s="8" t="str">
        <f>VLOOKUP(B90,konwerter_rejonów!A:C,3,FALSE)</f>
        <v>Chełmońskiego</v>
      </c>
      <c r="F90" s="8">
        <v>27</v>
      </c>
      <c r="G90" s="8">
        <v>57</v>
      </c>
      <c r="H90" s="8">
        <v>20</v>
      </c>
      <c r="I90" s="8">
        <v>33</v>
      </c>
      <c r="J90" s="8">
        <v>152</v>
      </c>
      <c r="K90" s="8">
        <v>160</v>
      </c>
      <c r="L90" s="8">
        <v>176</v>
      </c>
      <c r="M90" s="19">
        <v>625</v>
      </c>
      <c r="N90" s="8">
        <v>0</v>
      </c>
      <c r="O90" s="8">
        <v>1</v>
      </c>
      <c r="P90" s="8">
        <v>1</v>
      </c>
      <c r="Q90" s="8">
        <v>9</v>
      </c>
      <c r="R90" s="8">
        <v>3</v>
      </c>
      <c r="S90" s="8">
        <v>2</v>
      </c>
      <c r="T90" s="8">
        <v>0</v>
      </c>
      <c r="U90" s="19">
        <v>16</v>
      </c>
      <c r="V90" s="8">
        <v>3067</v>
      </c>
      <c r="W90" s="8">
        <v>2593</v>
      </c>
      <c r="X90" s="8">
        <v>44655</v>
      </c>
      <c r="Y90" s="8">
        <v>80</v>
      </c>
      <c r="Z90" s="8">
        <v>0</v>
      </c>
      <c r="AA90" s="8">
        <v>344</v>
      </c>
      <c r="AB90" s="8">
        <v>0</v>
      </c>
      <c r="AC90" s="173">
        <v>87</v>
      </c>
      <c r="AD90" s="173">
        <v>82</v>
      </c>
      <c r="AE90" s="157">
        <f t="shared" si="14"/>
        <v>641</v>
      </c>
      <c r="AF90" s="157">
        <f t="shared" si="15"/>
        <v>614</v>
      </c>
      <c r="AG90" s="157">
        <f t="shared" si="16"/>
        <v>567532</v>
      </c>
      <c r="AH90" s="127">
        <v>329</v>
      </c>
      <c r="AI90" s="46">
        <v>77735</v>
      </c>
      <c r="AJ90" s="19">
        <v>44509</v>
      </c>
      <c r="AK90" s="88" t="s">
        <v>871</v>
      </c>
      <c r="AL90" s="88" t="s">
        <v>871</v>
      </c>
      <c r="AM90" s="87" t="s">
        <v>871</v>
      </c>
      <c r="AN90" s="87" t="s">
        <v>871</v>
      </c>
      <c r="AO90" s="91" t="s">
        <v>871</v>
      </c>
      <c r="AP90" s="91" t="s">
        <v>871</v>
      </c>
      <c r="AQ90" s="92" t="s">
        <v>871</v>
      </c>
      <c r="AR90" s="92" t="s">
        <v>871</v>
      </c>
      <c r="AS90" s="89" t="s">
        <v>871</v>
      </c>
      <c r="AT90" s="89" t="s">
        <v>871</v>
      </c>
      <c r="AU90" s="90" t="s">
        <v>871</v>
      </c>
      <c r="AV90" s="90" t="s">
        <v>871</v>
      </c>
      <c r="AW90" s="21">
        <f t="shared" si="17"/>
        <v>0</v>
      </c>
      <c r="AX90" s="21">
        <f>IFERROR(INT(AW90*'udziały-w-rynku'!$C$27),0)</f>
        <v>0</v>
      </c>
      <c r="AY90" s="39">
        <f t="shared" si="18"/>
        <v>0</v>
      </c>
      <c r="AZ90" s="34">
        <f t="shared" si="19"/>
        <v>-614</v>
      </c>
      <c r="BA90" s="31">
        <f t="shared" si="20"/>
        <v>0</v>
      </c>
      <c r="BB90" s="70" t="s">
        <v>429</v>
      </c>
      <c r="BC90" s="125" t="s">
        <v>426</v>
      </c>
      <c r="BD90" s="70">
        <f t="shared" si="25"/>
        <v>614</v>
      </c>
      <c r="BE90" s="71">
        <f t="shared" si="21"/>
        <v>9.9719356599017742E-4</v>
      </c>
      <c r="BF90" s="161">
        <f t="shared" si="22"/>
        <v>633.9169470935218</v>
      </c>
      <c r="BG90" s="39">
        <f>INT(IFERROR(AO90*(1/($AJ90/$AI90)),0)*'udziały-w-rynku'!$C$27)</f>
        <v>0</v>
      </c>
      <c r="BH90" s="39">
        <f>INT(IFERROR(AQ90*(1/($AJ90/$AI90)),0)*'udziały-w-rynku'!$C$27)</f>
        <v>0</v>
      </c>
      <c r="BI90" s="21">
        <f t="shared" si="23"/>
        <v>0</v>
      </c>
      <c r="BJ90" s="21">
        <f>IFERROR(INT(BI90*'udziały-w-rynku'!$C$27),0)</f>
        <v>0</v>
      </c>
      <c r="BK90" s="170">
        <f t="shared" si="24"/>
        <v>0</v>
      </c>
      <c r="BL90" s="40">
        <f>INT(IFERROR(AS90*(1/($AJ90/$AI90)),0)*'udziały-w-rynku'!$C$27)</f>
        <v>0</v>
      </c>
      <c r="BM90" s="40">
        <f>INT(IFERROR(AU90*(1/($AJ90/$AI90)),0)*'udziały-w-rynku'!$C$27)</f>
        <v>0</v>
      </c>
    </row>
    <row r="91" spans="1:65">
      <c r="A91" s="158">
        <f>VLOOKUP(B91,konwerter_rejonów!A:B,2,FALSE)</f>
        <v>88</v>
      </c>
      <c r="B91" s="11">
        <v>88</v>
      </c>
      <c r="C91" s="85" t="str">
        <f>IFERROR(VLOOKUP(A91,konwerter_rejonów!E:F,2,FALSE),A91)</f>
        <v>A49</v>
      </c>
      <c r="D91" s="8" t="s">
        <v>385</v>
      </c>
      <c r="E91" s="8" t="str">
        <f>VLOOKUP(B91,konwerter_rejonów!A:C,3,FALSE)</f>
        <v>Port Miejski</v>
      </c>
      <c r="F91" s="8">
        <v>1</v>
      </c>
      <c r="G91" s="8">
        <v>2</v>
      </c>
      <c r="H91" s="8">
        <v>0</v>
      </c>
      <c r="I91" s="8">
        <v>0</v>
      </c>
      <c r="J91" s="8">
        <v>3</v>
      </c>
      <c r="K91" s="8">
        <v>4</v>
      </c>
      <c r="L91" s="8">
        <v>4</v>
      </c>
      <c r="M91" s="19">
        <v>14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19">
        <v>0</v>
      </c>
      <c r="V91" s="8">
        <v>4576</v>
      </c>
      <c r="W91" s="8">
        <v>1091</v>
      </c>
      <c r="X91" s="8">
        <v>469</v>
      </c>
      <c r="Y91" s="8">
        <v>3920</v>
      </c>
      <c r="Z91" s="8">
        <v>0</v>
      </c>
      <c r="AA91" s="8">
        <v>0</v>
      </c>
      <c r="AB91" s="8">
        <v>11</v>
      </c>
      <c r="AC91" s="173">
        <v>88</v>
      </c>
      <c r="AD91" s="173">
        <v>0</v>
      </c>
      <c r="AE91" s="157">
        <f t="shared" si="14"/>
        <v>14</v>
      </c>
      <c r="AF91" s="157">
        <f t="shared" si="15"/>
        <v>13</v>
      </c>
      <c r="AG91" s="157">
        <f t="shared" si="16"/>
        <v>567532</v>
      </c>
      <c r="AH91" s="127">
        <v>250</v>
      </c>
      <c r="AI91" s="46">
        <v>77735</v>
      </c>
      <c r="AJ91" s="19">
        <v>44509</v>
      </c>
      <c r="AK91" s="88">
        <v>69</v>
      </c>
      <c r="AL91" s="88">
        <v>48</v>
      </c>
      <c r="AM91" s="87">
        <v>56</v>
      </c>
      <c r="AN91" s="87">
        <v>0</v>
      </c>
      <c r="AO91" s="91">
        <v>28</v>
      </c>
      <c r="AP91" s="91">
        <v>18</v>
      </c>
      <c r="AQ91" s="92">
        <v>48</v>
      </c>
      <c r="AR91" s="92">
        <v>36</v>
      </c>
      <c r="AS91" s="89">
        <v>32</v>
      </c>
      <c r="AT91" s="89">
        <v>21</v>
      </c>
      <c r="AU91" s="90">
        <v>32</v>
      </c>
      <c r="AV91" s="90">
        <v>21</v>
      </c>
      <c r="AW91" s="21">
        <f t="shared" si="17"/>
        <v>120.50854883282034</v>
      </c>
      <c r="AX91" s="21">
        <f>IFERROR(INT(AW91*'udziały-w-rynku'!$C$27),0)</f>
        <v>600</v>
      </c>
      <c r="AY91" s="39">
        <f t="shared" si="18"/>
        <v>600</v>
      </c>
      <c r="AZ91" s="34">
        <f t="shared" si="19"/>
        <v>587</v>
      </c>
      <c r="BA91" s="31">
        <f t="shared" si="20"/>
        <v>46.153846153846153</v>
      </c>
      <c r="BB91" s="70" t="s">
        <v>429</v>
      </c>
      <c r="BC91" s="125" t="s">
        <v>426</v>
      </c>
      <c r="BD91" s="70">
        <f t="shared" si="25"/>
        <v>13</v>
      </c>
      <c r="BE91" s="71">
        <f t="shared" si="21"/>
        <v>2.1113218823896265E-5</v>
      </c>
      <c r="BF91" s="161">
        <f t="shared" si="22"/>
        <v>13.42169431956968</v>
      </c>
      <c r="BG91" s="39">
        <f>INT(IFERROR(AO91*(1/($AJ91/$AI91)),0)*'udziały-w-rynku'!$C$27)</f>
        <v>243</v>
      </c>
      <c r="BH91" s="39">
        <f>INT(IFERROR(AQ91*(1/($AJ91/$AI91)),0)*'udziały-w-rynku'!$C$27)</f>
        <v>417</v>
      </c>
      <c r="BI91" s="21">
        <f t="shared" si="23"/>
        <v>97.804039632433899</v>
      </c>
      <c r="BJ91" s="21">
        <f>IFERROR(INT(BI91*'udziały-w-rynku'!$C$27),0)</f>
        <v>487</v>
      </c>
      <c r="BK91" s="170">
        <f t="shared" si="24"/>
        <v>487</v>
      </c>
      <c r="BL91" s="40">
        <f>INT(IFERROR(AS91*(1/($AJ91/$AI91)),0)*'udziały-w-rynku'!$C$27)</f>
        <v>278</v>
      </c>
      <c r="BM91" s="40">
        <f>INT(IFERROR(AU91*(1/($AJ91/$AI91)),0)*'udziały-w-rynku'!$C$27)</f>
        <v>278</v>
      </c>
    </row>
    <row r="92" spans="1:65">
      <c r="A92" s="158">
        <f>VLOOKUP(B92,konwerter_rejonów!A:B,2,FALSE)</f>
        <v>89</v>
      </c>
      <c r="B92" s="11">
        <v>89</v>
      </c>
      <c r="C92" s="85">
        <f>IFERROR(VLOOKUP(A92,konwerter_rejonów!E:F,2,FALSE),A92)</f>
        <v>89</v>
      </c>
      <c r="D92" s="8" t="s">
        <v>385</v>
      </c>
      <c r="E92" s="8" t="str">
        <f>VLOOKUP(B92,konwerter_rejonów!A:C,3,FALSE)</f>
        <v>Kleczków</v>
      </c>
      <c r="F92" s="8">
        <v>61</v>
      </c>
      <c r="G92" s="8">
        <v>141</v>
      </c>
      <c r="H92" s="8">
        <v>59</v>
      </c>
      <c r="I92" s="8">
        <v>69</v>
      </c>
      <c r="J92" s="8">
        <v>479</v>
      </c>
      <c r="K92" s="8">
        <v>384</v>
      </c>
      <c r="L92" s="8">
        <v>329</v>
      </c>
      <c r="M92" s="19">
        <v>1522</v>
      </c>
      <c r="N92" s="8">
        <v>2</v>
      </c>
      <c r="O92" s="8">
        <v>1</v>
      </c>
      <c r="P92" s="8">
        <v>1</v>
      </c>
      <c r="Q92" s="8">
        <v>4</v>
      </c>
      <c r="R92" s="8">
        <v>16</v>
      </c>
      <c r="S92" s="8">
        <v>3</v>
      </c>
      <c r="T92" s="8">
        <v>2</v>
      </c>
      <c r="U92" s="19">
        <v>29</v>
      </c>
      <c r="V92" s="8">
        <v>17594</v>
      </c>
      <c r="W92" s="8">
        <v>1932</v>
      </c>
      <c r="X92" s="8">
        <v>59433</v>
      </c>
      <c r="Y92" s="8">
        <v>291</v>
      </c>
      <c r="Z92" s="8">
        <v>0</v>
      </c>
      <c r="AA92" s="8">
        <v>0</v>
      </c>
      <c r="AB92" s="8">
        <v>8</v>
      </c>
      <c r="AC92" s="173">
        <v>89</v>
      </c>
      <c r="AD92" s="173">
        <v>0</v>
      </c>
      <c r="AE92" s="157">
        <f t="shared" si="14"/>
        <v>1551</v>
      </c>
      <c r="AF92" s="157">
        <f t="shared" si="15"/>
        <v>1490</v>
      </c>
      <c r="AG92" s="157">
        <f t="shared" si="16"/>
        <v>567532</v>
      </c>
      <c r="AH92" s="127">
        <v>1653</v>
      </c>
      <c r="AI92" s="46">
        <v>77735</v>
      </c>
      <c r="AJ92" s="19">
        <v>44509</v>
      </c>
      <c r="AK92" s="88">
        <v>103</v>
      </c>
      <c r="AL92" s="88">
        <v>28</v>
      </c>
      <c r="AM92" s="87">
        <v>68</v>
      </c>
      <c r="AN92" s="87">
        <v>0</v>
      </c>
      <c r="AO92" s="91">
        <v>44</v>
      </c>
      <c r="AP92" s="91">
        <v>27</v>
      </c>
      <c r="AQ92" s="92">
        <v>31</v>
      </c>
      <c r="AR92" s="92">
        <v>10</v>
      </c>
      <c r="AS92" s="89">
        <v>50</v>
      </c>
      <c r="AT92" s="89">
        <v>13</v>
      </c>
      <c r="AU92" s="90">
        <v>19</v>
      </c>
      <c r="AV92" s="90">
        <v>18</v>
      </c>
      <c r="AW92" s="21">
        <f t="shared" si="17"/>
        <v>179.88957289536947</v>
      </c>
      <c r="AX92" s="21">
        <f>IFERROR(INT(AW92*'udziały-w-rynku'!$C$27),0)</f>
        <v>896</v>
      </c>
      <c r="AY92" s="39">
        <f t="shared" si="18"/>
        <v>896</v>
      </c>
      <c r="AZ92" s="34">
        <f t="shared" si="19"/>
        <v>-594</v>
      </c>
      <c r="BA92" s="31">
        <f t="shared" si="20"/>
        <v>0.60134228187919458</v>
      </c>
      <c r="BB92" s="70" t="s">
        <v>429</v>
      </c>
      <c r="BC92" s="125" t="s">
        <v>426</v>
      </c>
      <c r="BD92" s="70">
        <f t="shared" si="25"/>
        <v>1490</v>
      </c>
      <c r="BE92" s="71">
        <f t="shared" si="21"/>
        <v>2.4198996959696488E-3</v>
      </c>
      <c r="BF92" s="161">
        <f t="shared" si="22"/>
        <v>1538.3326566276016</v>
      </c>
      <c r="BG92" s="39">
        <f>INT(IFERROR(AO92*(1/($AJ92/$AI92)),0)*'udziały-w-rynku'!$C$27)</f>
        <v>382</v>
      </c>
      <c r="BH92" s="39">
        <f>INT(IFERROR(AQ92*(1/($AJ92/$AI92)),0)*'udziały-w-rynku'!$C$27)</f>
        <v>269</v>
      </c>
      <c r="BI92" s="21">
        <f t="shared" si="23"/>
        <v>118.7620481250983</v>
      </c>
      <c r="BJ92" s="21">
        <f>IFERROR(INT(BI92*'udziały-w-rynku'!$C$27),0)</f>
        <v>591</v>
      </c>
      <c r="BK92" s="170">
        <f t="shared" si="24"/>
        <v>591</v>
      </c>
      <c r="BL92" s="40">
        <f>INT(IFERROR(AS92*(1/($AJ92/$AI92)),0)*'udziały-w-rynku'!$C$27)</f>
        <v>435</v>
      </c>
      <c r="BM92" s="40">
        <f>INT(IFERROR(AU92*(1/($AJ92/$AI92)),0)*'udziały-w-rynku'!$C$27)</f>
        <v>165</v>
      </c>
    </row>
    <row r="93" spans="1:65">
      <c r="A93" s="158">
        <f>VLOOKUP(B93,konwerter_rejonów!A:B,2,FALSE)</f>
        <v>90</v>
      </c>
      <c r="B93" s="11">
        <v>90</v>
      </c>
      <c r="C93" s="85" t="str">
        <f>IFERROR(VLOOKUP(A93,konwerter_rejonów!E:F,2,FALSE),A93)</f>
        <v>A48</v>
      </c>
      <c r="D93" s="8" t="s">
        <v>385</v>
      </c>
      <c r="E93" s="8" t="str">
        <f>VLOOKUP(B93,konwerter_rejonów!A:C,3,FALSE)</f>
        <v>Leclerc/ZNTK</v>
      </c>
      <c r="F93" s="8">
        <v>83</v>
      </c>
      <c r="G93" s="8">
        <v>26</v>
      </c>
      <c r="H93" s="8">
        <v>6</v>
      </c>
      <c r="I93" s="8">
        <v>15</v>
      </c>
      <c r="J93" s="8">
        <v>358</v>
      </c>
      <c r="K93" s="8">
        <v>48</v>
      </c>
      <c r="L93" s="8">
        <v>46</v>
      </c>
      <c r="M93" s="19">
        <v>582</v>
      </c>
      <c r="N93" s="8">
        <v>7</v>
      </c>
      <c r="O93" s="8">
        <v>3</v>
      </c>
      <c r="P93" s="8">
        <v>2</v>
      </c>
      <c r="Q93" s="8">
        <v>7</v>
      </c>
      <c r="R93" s="8">
        <v>60</v>
      </c>
      <c r="S93" s="8">
        <v>5</v>
      </c>
      <c r="T93" s="8">
        <v>1</v>
      </c>
      <c r="U93" s="19">
        <v>85</v>
      </c>
      <c r="V93" s="8">
        <v>23894</v>
      </c>
      <c r="W93" s="8">
        <v>2982</v>
      </c>
      <c r="X93" s="8">
        <v>23120</v>
      </c>
      <c r="Y93" s="8">
        <v>2451</v>
      </c>
      <c r="Z93" s="8">
        <v>0</v>
      </c>
      <c r="AA93" s="8">
        <v>0</v>
      </c>
      <c r="AB93" s="8">
        <v>11</v>
      </c>
      <c r="AC93" s="173">
        <v>90</v>
      </c>
      <c r="AD93" s="173">
        <v>0</v>
      </c>
      <c r="AE93" s="157">
        <f t="shared" si="14"/>
        <v>667</v>
      </c>
      <c r="AF93" s="157">
        <f t="shared" si="15"/>
        <v>584</v>
      </c>
      <c r="AG93" s="157">
        <f t="shared" si="16"/>
        <v>567532</v>
      </c>
      <c r="AH93" s="127">
        <v>2249</v>
      </c>
      <c r="AI93" s="46">
        <v>77735</v>
      </c>
      <c r="AJ93" s="19">
        <v>44509</v>
      </c>
      <c r="AK93" s="88">
        <v>577</v>
      </c>
      <c r="AL93" s="88">
        <v>164</v>
      </c>
      <c r="AM93" s="87">
        <v>325</v>
      </c>
      <c r="AN93" s="87">
        <v>0</v>
      </c>
      <c r="AO93" s="91">
        <v>114</v>
      </c>
      <c r="AP93" s="91">
        <v>48</v>
      </c>
      <c r="AQ93" s="92">
        <v>75</v>
      </c>
      <c r="AR93" s="92">
        <v>32</v>
      </c>
      <c r="AS93" s="89">
        <v>268</v>
      </c>
      <c r="AT93" s="89">
        <v>78</v>
      </c>
      <c r="AU93" s="90">
        <v>68</v>
      </c>
      <c r="AV93" s="90">
        <v>40</v>
      </c>
      <c r="AW93" s="21">
        <f t="shared" si="17"/>
        <v>1007.7309083556135</v>
      </c>
      <c r="AX93" s="21">
        <f>IFERROR(INT(AW93*'udziały-w-rynku'!$C$27),0)</f>
        <v>5020</v>
      </c>
      <c r="AY93" s="39">
        <f t="shared" si="18"/>
        <v>5020</v>
      </c>
      <c r="AZ93" s="34">
        <f t="shared" si="19"/>
        <v>4436</v>
      </c>
      <c r="BA93" s="31">
        <f t="shared" si="20"/>
        <v>8.5958904109589049</v>
      </c>
      <c r="BB93" s="70" t="s">
        <v>429</v>
      </c>
      <c r="BC93" s="166" t="s">
        <v>425</v>
      </c>
      <c r="BD93" s="70">
        <f t="shared" si="25"/>
        <v>5020</v>
      </c>
      <c r="BE93" s="71">
        <f t="shared" si="21"/>
        <v>8.1529506535353274E-3</v>
      </c>
      <c r="BF93" s="161">
        <f t="shared" si="22"/>
        <v>5182.8388834030611</v>
      </c>
      <c r="BG93" s="39">
        <f>INT(IFERROR(AO93*(1/($AJ93/$AI93)),0)*'udziały-w-rynku'!$C$27)</f>
        <v>991</v>
      </c>
      <c r="BH93" s="39">
        <f>INT(IFERROR(AQ93*(1/($AJ93/$AI93)),0)*'udziały-w-rynku'!$C$27)</f>
        <v>652</v>
      </c>
      <c r="BI93" s="21">
        <f t="shared" si="23"/>
        <v>567.61273000966094</v>
      </c>
      <c r="BJ93" s="21">
        <f>IFERROR(INT(BI93*'udziały-w-rynku'!$C$27),0)</f>
        <v>2827</v>
      </c>
      <c r="BK93" s="170">
        <f t="shared" si="24"/>
        <v>2827</v>
      </c>
      <c r="BL93" s="40">
        <f>INT(IFERROR(AS93*(1/($AJ93/$AI93)),0)*'udziały-w-rynku'!$C$27)</f>
        <v>2331</v>
      </c>
      <c r="BM93" s="40">
        <f>INT(IFERROR(AU93*(1/($AJ93/$AI93)),0)*'udziały-w-rynku'!$C$27)</f>
        <v>591</v>
      </c>
    </row>
    <row r="94" spans="1:65">
      <c r="A94" s="158">
        <f>VLOOKUP(B94,konwerter_rejonów!A:B,2,FALSE)</f>
        <v>91</v>
      </c>
      <c r="B94" s="11">
        <v>91</v>
      </c>
      <c r="C94" s="85" t="str">
        <f>IFERROR(VLOOKUP(A94,konwerter_rejonów!E:F,2,FALSE),A94)</f>
        <v>A8</v>
      </c>
      <c r="D94" s="8" t="s">
        <v>385</v>
      </c>
      <c r="E94" s="8" t="str">
        <f>VLOOKUP(B94,konwerter_rejonów!A:C,3,FALSE)</f>
        <v>Kromera</v>
      </c>
      <c r="F94" s="8">
        <v>167</v>
      </c>
      <c r="G94" s="8">
        <v>209</v>
      </c>
      <c r="H94" s="8">
        <v>52</v>
      </c>
      <c r="I94" s="8">
        <v>50</v>
      </c>
      <c r="J94" s="8">
        <v>685</v>
      </c>
      <c r="K94" s="8">
        <v>310</v>
      </c>
      <c r="L94" s="8">
        <v>300</v>
      </c>
      <c r="M94" s="19">
        <v>1773</v>
      </c>
      <c r="N94" s="8">
        <v>2</v>
      </c>
      <c r="O94" s="8">
        <v>3</v>
      </c>
      <c r="P94" s="8">
        <v>1</v>
      </c>
      <c r="Q94" s="8">
        <v>8</v>
      </c>
      <c r="R94" s="8">
        <v>40</v>
      </c>
      <c r="S94" s="8">
        <v>5</v>
      </c>
      <c r="T94" s="8">
        <v>1</v>
      </c>
      <c r="U94" s="19">
        <v>60</v>
      </c>
      <c r="V94" s="8">
        <v>17944</v>
      </c>
      <c r="W94" s="8">
        <v>23266</v>
      </c>
      <c r="X94" s="8">
        <v>122366</v>
      </c>
      <c r="Y94" s="8">
        <v>7969</v>
      </c>
      <c r="Z94" s="8">
        <v>0</v>
      </c>
      <c r="AA94" s="8">
        <v>0</v>
      </c>
      <c r="AB94" s="8">
        <v>6</v>
      </c>
      <c r="AC94" s="173">
        <v>91</v>
      </c>
      <c r="AD94" s="173">
        <v>0</v>
      </c>
      <c r="AE94" s="157">
        <f t="shared" si="14"/>
        <v>1833</v>
      </c>
      <c r="AF94" s="157">
        <f t="shared" si="15"/>
        <v>1666</v>
      </c>
      <c r="AG94" s="157">
        <f t="shared" si="16"/>
        <v>567532</v>
      </c>
      <c r="AH94" s="127">
        <v>1799</v>
      </c>
      <c r="AI94" s="46">
        <v>77735</v>
      </c>
      <c r="AJ94" s="19">
        <v>44509</v>
      </c>
      <c r="AK94" s="88">
        <v>68</v>
      </c>
      <c r="AL94" s="88">
        <v>33</v>
      </c>
      <c r="AM94" s="87">
        <v>45</v>
      </c>
      <c r="AN94" s="87">
        <v>0</v>
      </c>
      <c r="AO94" s="91">
        <v>45</v>
      </c>
      <c r="AP94" s="91">
        <v>222</v>
      </c>
      <c r="AQ94" s="92">
        <v>36</v>
      </c>
      <c r="AR94" s="92">
        <v>19</v>
      </c>
      <c r="AS94" s="89">
        <v>57</v>
      </c>
      <c r="AT94" s="89">
        <v>30</v>
      </c>
      <c r="AU94" s="90">
        <v>23</v>
      </c>
      <c r="AV94" s="90">
        <v>21</v>
      </c>
      <c r="AW94" s="21">
        <f t="shared" si="17"/>
        <v>118.7620481250983</v>
      </c>
      <c r="AX94" s="21">
        <f>IFERROR(INT(AW94*'udziały-w-rynku'!$C$27),0)</f>
        <v>591</v>
      </c>
      <c r="AY94" s="39">
        <f t="shared" si="18"/>
        <v>591</v>
      </c>
      <c r="AZ94" s="34">
        <f t="shared" si="19"/>
        <v>-1075</v>
      </c>
      <c r="BA94" s="31">
        <f t="shared" si="20"/>
        <v>0.35474189675870349</v>
      </c>
      <c r="BB94" s="70" t="s">
        <v>429</v>
      </c>
      <c r="BC94" s="125" t="s">
        <v>426</v>
      </c>
      <c r="BD94" s="70">
        <f t="shared" si="25"/>
        <v>1666</v>
      </c>
      <c r="BE94" s="71">
        <f t="shared" si="21"/>
        <v>2.7057401969700907E-3</v>
      </c>
      <c r="BF94" s="161">
        <f t="shared" si="22"/>
        <v>1720.0417489540837</v>
      </c>
      <c r="BG94" s="39">
        <f>INT(IFERROR(AO94*(1/($AJ94/$AI94)),0)*'udziały-w-rynku'!$C$27)</f>
        <v>391</v>
      </c>
      <c r="BH94" s="39">
        <f>INT(IFERROR(AQ94*(1/($AJ94/$AI94)),0)*'udziały-w-rynku'!$C$27)</f>
        <v>313</v>
      </c>
      <c r="BI94" s="21">
        <f t="shared" si="23"/>
        <v>78.592531847491514</v>
      </c>
      <c r="BJ94" s="21">
        <f>IFERROR(INT(BI94*'udziały-w-rynku'!$C$27),0)</f>
        <v>391</v>
      </c>
      <c r="BK94" s="170">
        <f t="shared" si="24"/>
        <v>391</v>
      </c>
      <c r="BL94" s="40">
        <f>INT(IFERROR(AS94*(1/($AJ94/$AI94)),0)*'udziały-w-rynku'!$C$27)</f>
        <v>495</v>
      </c>
      <c r="BM94" s="40">
        <f>INT(IFERROR(AU94*(1/($AJ94/$AI94)),0)*'udziały-w-rynku'!$C$27)</f>
        <v>200</v>
      </c>
    </row>
    <row r="95" spans="1:65">
      <c r="A95" s="158">
        <f>VLOOKUP(B95,konwerter_rejonów!A:B,2,FALSE)</f>
        <v>92</v>
      </c>
      <c r="B95" s="11">
        <v>92</v>
      </c>
      <c r="C95" s="85" t="str">
        <f>IFERROR(VLOOKUP(A95,konwerter_rejonów!E:F,2,FALSE),A95)</f>
        <v>A8</v>
      </c>
      <c r="D95" s="8" t="s">
        <v>385</v>
      </c>
      <c r="E95" s="8" t="str">
        <f>VLOOKUP(B95,konwerter_rejonów!A:C,3,FALSE)</f>
        <v>Brucknera</v>
      </c>
      <c r="F95" s="8">
        <v>14</v>
      </c>
      <c r="G95" s="8">
        <v>10</v>
      </c>
      <c r="H95" s="8">
        <v>10</v>
      </c>
      <c r="I95" s="8">
        <v>8</v>
      </c>
      <c r="J95" s="8">
        <v>48</v>
      </c>
      <c r="K95" s="8">
        <v>45</v>
      </c>
      <c r="L95" s="8">
        <v>49</v>
      </c>
      <c r="M95" s="19">
        <v>184</v>
      </c>
      <c r="N95" s="8">
        <v>0</v>
      </c>
      <c r="O95" s="8">
        <v>12</v>
      </c>
      <c r="P95" s="8">
        <v>160</v>
      </c>
      <c r="Q95" s="8">
        <v>7</v>
      </c>
      <c r="R95" s="8">
        <v>5</v>
      </c>
      <c r="S95" s="8">
        <v>0</v>
      </c>
      <c r="T95" s="8">
        <v>0</v>
      </c>
      <c r="U95" s="19">
        <v>184</v>
      </c>
      <c r="V95" s="8">
        <v>0</v>
      </c>
      <c r="W95" s="8">
        <v>7535</v>
      </c>
      <c r="X95" s="8">
        <v>21858</v>
      </c>
      <c r="Y95" s="8">
        <v>157</v>
      </c>
      <c r="Z95" s="8">
        <v>1244</v>
      </c>
      <c r="AA95" s="8">
        <v>0</v>
      </c>
      <c r="AB95" s="8">
        <v>6</v>
      </c>
      <c r="AC95" s="173">
        <v>92</v>
      </c>
      <c r="AD95" s="173">
        <v>0</v>
      </c>
      <c r="AE95" s="157">
        <f t="shared" si="14"/>
        <v>368</v>
      </c>
      <c r="AF95" s="157">
        <f t="shared" si="15"/>
        <v>354</v>
      </c>
      <c r="AG95" s="157">
        <f t="shared" si="16"/>
        <v>567532</v>
      </c>
      <c r="AH95" s="127">
        <v>533</v>
      </c>
      <c r="AI95" s="46">
        <v>77735</v>
      </c>
      <c r="AJ95" s="19">
        <v>44509</v>
      </c>
      <c r="AK95" s="88">
        <v>173</v>
      </c>
      <c r="AL95" s="88">
        <v>101</v>
      </c>
      <c r="AM95" s="87">
        <v>51</v>
      </c>
      <c r="AN95" s="87">
        <v>0</v>
      </c>
      <c r="AO95" s="91">
        <v>76</v>
      </c>
      <c r="AP95" s="91">
        <v>38</v>
      </c>
      <c r="AQ95" s="92">
        <v>55</v>
      </c>
      <c r="AR95" s="92">
        <v>47</v>
      </c>
      <c r="AS95" s="89">
        <v>27</v>
      </c>
      <c r="AT95" s="89">
        <v>12</v>
      </c>
      <c r="AU95" s="90">
        <v>35</v>
      </c>
      <c r="AV95" s="90">
        <v>32</v>
      </c>
      <c r="AW95" s="21">
        <f t="shared" si="17"/>
        <v>302.14462243591186</v>
      </c>
      <c r="AX95" s="21">
        <f>IFERROR(INT(AW95*'udziały-w-rynku'!$C$27),0)</f>
        <v>1505</v>
      </c>
      <c r="AY95" s="39">
        <f t="shared" si="18"/>
        <v>1505</v>
      </c>
      <c r="AZ95" s="34">
        <f t="shared" si="19"/>
        <v>1151</v>
      </c>
      <c r="BA95" s="31">
        <f t="shared" si="20"/>
        <v>4.2514124293785311</v>
      </c>
      <c r="BB95" s="70" t="s">
        <v>429</v>
      </c>
      <c r="BC95" s="125" t="s">
        <v>426</v>
      </c>
      <c r="BD95" s="70">
        <f t="shared" si="25"/>
        <v>354</v>
      </c>
      <c r="BE95" s="71">
        <f t="shared" si="21"/>
        <v>5.749291895122522E-4</v>
      </c>
      <c r="BF95" s="161">
        <f t="shared" si="22"/>
        <v>365.48306070212823</v>
      </c>
      <c r="BG95" s="39">
        <f>INT(IFERROR(AO95*(1/($AJ95/$AI95)),0)*'udziały-w-rynku'!$C$27)</f>
        <v>661</v>
      </c>
      <c r="BH95" s="39">
        <f>INT(IFERROR(AQ95*(1/($AJ95/$AI95)),0)*'udziały-w-rynku'!$C$27)</f>
        <v>478</v>
      </c>
      <c r="BI95" s="21">
        <f t="shared" si="23"/>
        <v>89.071536093823724</v>
      </c>
      <c r="BJ95" s="21">
        <f>IFERROR(INT(BI95*'udziały-w-rynku'!$C$27),0)</f>
        <v>443</v>
      </c>
      <c r="BK95" s="170">
        <f t="shared" si="24"/>
        <v>443</v>
      </c>
      <c r="BL95" s="40">
        <f>INT(IFERROR(AS95*(1/($AJ95/$AI95)),0)*'udziały-w-rynku'!$C$27)</f>
        <v>234</v>
      </c>
      <c r="BM95" s="40">
        <f>INT(IFERROR(AU95*(1/($AJ95/$AI95)),0)*'udziały-w-rynku'!$C$27)</f>
        <v>304</v>
      </c>
    </row>
    <row r="96" spans="1:65">
      <c r="A96" s="158">
        <f>VLOOKUP(B96,konwerter_rejonów!A:B,2,FALSE)</f>
        <v>93</v>
      </c>
      <c r="B96" s="11">
        <v>93</v>
      </c>
      <c r="C96" s="85">
        <f>IFERROR(VLOOKUP(A96,konwerter_rejonów!E:F,2,FALSE),A96)</f>
        <v>93</v>
      </c>
      <c r="D96" s="8" t="s">
        <v>385</v>
      </c>
      <c r="E96" s="8" t="str">
        <f>VLOOKUP(B96,konwerter_rejonów!A:C,3,FALSE)</f>
        <v>Długosza/Grudziądzka</v>
      </c>
      <c r="F96" s="8">
        <v>198</v>
      </c>
      <c r="G96" s="8">
        <v>288</v>
      </c>
      <c r="H96" s="8">
        <v>70</v>
      </c>
      <c r="I96" s="8">
        <v>80</v>
      </c>
      <c r="J96" s="8">
        <v>909</v>
      </c>
      <c r="K96" s="8">
        <v>471</v>
      </c>
      <c r="L96" s="8">
        <v>448</v>
      </c>
      <c r="M96" s="19">
        <v>2464</v>
      </c>
      <c r="N96" s="8">
        <v>5</v>
      </c>
      <c r="O96" s="8">
        <v>15</v>
      </c>
      <c r="P96" s="8">
        <v>7</v>
      </c>
      <c r="Q96" s="8">
        <v>5</v>
      </c>
      <c r="R96" s="8">
        <v>52</v>
      </c>
      <c r="S96" s="8">
        <v>11</v>
      </c>
      <c r="T96" s="8">
        <v>1</v>
      </c>
      <c r="U96" s="19">
        <v>96</v>
      </c>
      <c r="V96" s="8">
        <v>20547</v>
      </c>
      <c r="W96" s="8">
        <v>18701</v>
      </c>
      <c r="X96" s="8">
        <v>119976</v>
      </c>
      <c r="Y96" s="8">
        <v>42956</v>
      </c>
      <c r="Z96" s="8">
        <v>0</v>
      </c>
      <c r="AA96" s="8">
        <v>0</v>
      </c>
      <c r="AB96" s="8">
        <v>18</v>
      </c>
      <c r="AC96" s="173">
        <v>93</v>
      </c>
      <c r="AD96" s="173">
        <v>0</v>
      </c>
      <c r="AE96" s="157">
        <f t="shared" si="14"/>
        <v>2560</v>
      </c>
      <c r="AF96" s="157">
        <f t="shared" si="15"/>
        <v>2362</v>
      </c>
      <c r="AG96" s="157">
        <f t="shared" si="16"/>
        <v>567532</v>
      </c>
      <c r="AH96" s="127">
        <v>1756</v>
      </c>
      <c r="AI96" s="46">
        <v>77735</v>
      </c>
      <c r="AJ96" s="19">
        <v>44509</v>
      </c>
      <c r="AK96" s="88">
        <v>743</v>
      </c>
      <c r="AL96" s="88">
        <v>500</v>
      </c>
      <c r="AM96" s="87">
        <v>380</v>
      </c>
      <c r="AN96" s="87">
        <v>0</v>
      </c>
      <c r="AO96" s="91">
        <v>293</v>
      </c>
      <c r="AP96" s="91">
        <v>-1</v>
      </c>
      <c r="AQ96" s="92">
        <v>290</v>
      </c>
      <c r="AR96" s="92">
        <v>233</v>
      </c>
      <c r="AS96" s="89">
        <v>338</v>
      </c>
      <c r="AT96" s="89">
        <v>257</v>
      </c>
      <c r="AU96" s="90">
        <v>215</v>
      </c>
      <c r="AV96" s="90">
        <v>204</v>
      </c>
      <c r="AW96" s="21">
        <f t="shared" si="17"/>
        <v>1297.650025837471</v>
      </c>
      <c r="AX96" s="21">
        <f>IFERROR(INT(AW96*'udziały-w-rynku'!$C$27),0)</f>
        <v>6464</v>
      </c>
      <c r="AY96" s="39">
        <f t="shared" si="18"/>
        <v>6464</v>
      </c>
      <c r="AZ96" s="34">
        <f t="shared" si="19"/>
        <v>4102</v>
      </c>
      <c r="BA96" s="31">
        <f t="shared" si="20"/>
        <v>2.7366638441998306</v>
      </c>
      <c r="BB96" s="70" t="s">
        <v>429</v>
      </c>
      <c r="BC96" s="125" t="s">
        <v>426</v>
      </c>
      <c r="BD96" s="70">
        <f t="shared" si="25"/>
        <v>2362</v>
      </c>
      <c r="BE96" s="71">
        <f t="shared" si="21"/>
        <v>3.8361094509263829E-3</v>
      </c>
      <c r="BF96" s="161">
        <f t="shared" si="22"/>
        <v>2438.6186140633527</v>
      </c>
      <c r="BG96" s="39">
        <f>INT(IFERROR(AO96*(1/($AJ96/$AI96)),0)*'udziały-w-rynku'!$C$27)</f>
        <v>2549</v>
      </c>
      <c r="BH96" s="39">
        <f>INT(IFERROR(AQ96*(1/($AJ96/$AI96)),0)*'udziały-w-rynku'!$C$27)</f>
        <v>2523</v>
      </c>
      <c r="BI96" s="21">
        <f t="shared" si="23"/>
        <v>663.67026893437287</v>
      </c>
      <c r="BJ96" s="21">
        <f>IFERROR(INT(BI96*'udziały-w-rynku'!$C$27),0)</f>
        <v>3306</v>
      </c>
      <c r="BK96" s="170">
        <f t="shared" si="24"/>
        <v>3306</v>
      </c>
      <c r="BL96" s="40">
        <f>INT(IFERROR(AS96*(1/($AJ96/$AI96)),0)*'udziały-w-rynku'!$C$27)</f>
        <v>2940</v>
      </c>
      <c r="BM96" s="40">
        <f>INT(IFERROR(AU96*(1/($AJ96/$AI96)),0)*'udziały-w-rynku'!$C$27)</f>
        <v>1870</v>
      </c>
    </row>
    <row r="97" spans="1:65">
      <c r="A97" s="158">
        <f>VLOOKUP(B97,konwerter_rejonów!A:B,2,FALSE)</f>
        <v>94</v>
      </c>
      <c r="B97" s="11">
        <v>94</v>
      </c>
      <c r="C97" s="85">
        <f>IFERROR(VLOOKUP(A97,konwerter_rejonów!E:F,2,FALSE),A97)</f>
        <v>94</v>
      </c>
      <c r="D97" s="8" t="s">
        <v>385</v>
      </c>
      <c r="E97" s="8" t="str">
        <f>VLOOKUP(B97,konwerter_rejonów!A:C,3,FALSE)</f>
        <v>Pl. Piłsudskiego</v>
      </c>
      <c r="F97" s="8">
        <v>132</v>
      </c>
      <c r="G97" s="8">
        <v>171</v>
      </c>
      <c r="H97" s="8">
        <v>61</v>
      </c>
      <c r="I97" s="8">
        <v>74</v>
      </c>
      <c r="J97" s="8">
        <v>579</v>
      </c>
      <c r="K97" s="8">
        <v>509</v>
      </c>
      <c r="L97" s="8">
        <v>666</v>
      </c>
      <c r="M97" s="19">
        <v>2192</v>
      </c>
      <c r="N97" s="8">
        <v>1</v>
      </c>
      <c r="O97" s="8">
        <v>0</v>
      </c>
      <c r="P97" s="8">
        <v>0</v>
      </c>
      <c r="Q97" s="8">
        <v>5</v>
      </c>
      <c r="R97" s="8">
        <v>17</v>
      </c>
      <c r="S97" s="8">
        <v>8</v>
      </c>
      <c r="T97" s="8">
        <v>0</v>
      </c>
      <c r="U97" s="19">
        <v>31</v>
      </c>
      <c r="V97" s="8">
        <v>4187</v>
      </c>
      <c r="W97" s="8">
        <v>1338</v>
      </c>
      <c r="X97" s="8">
        <v>136167</v>
      </c>
      <c r="Y97" s="8">
        <v>1305</v>
      </c>
      <c r="Z97" s="8">
        <v>500</v>
      </c>
      <c r="AA97" s="8">
        <v>0</v>
      </c>
      <c r="AB97" s="8">
        <v>1</v>
      </c>
      <c r="AC97" s="173">
        <v>94</v>
      </c>
      <c r="AD97" s="173">
        <v>0</v>
      </c>
      <c r="AE97" s="157">
        <f t="shared" si="14"/>
        <v>2223</v>
      </c>
      <c r="AF97" s="157">
        <f t="shared" si="15"/>
        <v>2091</v>
      </c>
      <c r="AG97" s="157">
        <f t="shared" si="16"/>
        <v>567532</v>
      </c>
      <c r="AH97" s="127">
        <v>1510</v>
      </c>
      <c r="AI97" s="46">
        <v>77735</v>
      </c>
      <c r="AJ97" s="19">
        <v>44509</v>
      </c>
      <c r="AK97" s="88">
        <v>0</v>
      </c>
      <c r="AL97" s="88">
        <v>0</v>
      </c>
      <c r="AM97" s="87">
        <v>0</v>
      </c>
      <c r="AN97" s="87">
        <v>0</v>
      </c>
      <c r="AO97" s="91" t="s">
        <v>871</v>
      </c>
      <c r="AP97" s="91" t="s">
        <v>871</v>
      </c>
      <c r="AQ97" s="92" t="s">
        <v>871</v>
      </c>
      <c r="AR97" s="92" t="s">
        <v>871</v>
      </c>
      <c r="AS97" s="89" t="s">
        <v>871</v>
      </c>
      <c r="AT97" s="89" t="s">
        <v>871</v>
      </c>
      <c r="AU97" s="90" t="s">
        <v>871</v>
      </c>
      <c r="AV97" s="90" t="s">
        <v>871</v>
      </c>
      <c r="AW97" s="21">
        <f t="shared" si="17"/>
        <v>0</v>
      </c>
      <c r="AX97" s="21">
        <f>IFERROR(INT(AW97*'udziały-w-rynku'!$C$27),0)</f>
        <v>0</v>
      </c>
      <c r="AY97" s="39">
        <f t="shared" si="18"/>
        <v>0</v>
      </c>
      <c r="AZ97" s="34">
        <f t="shared" si="19"/>
        <v>-2091</v>
      </c>
      <c r="BA97" s="31">
        <f t="shared" si="20"/>
        <v>0</v>
      </c>
      <c r="BB97" s="70" t="s">
        <v>429</v>
      </c>
      <c r="BC97" s="125" t="s">
        <v>426</v>
      </c>
      <c r="BD97" s="70">
        <f t="shared" si="25"/>
        <v>2091</v>
      </c>
      <c r="BE97" s="71">
        <f t="shared" si="21"/>
        <v>3.39598004313593E-3</v>
      </c>
      <c r="BF97" s="161">
        <f t="shared" si="22"/>
        <v>2158.8279094015538</v>
      </c>
      <c r="BG97" s="39">
        <f>INT(IFERROR(AO97*(1/($AJ97/$AI97)),0)*'udziały-w-rynku'!$C$27)</f>
        <v>0</v>
      </c>
      <c r="BH97" s="39">
        <f>INT(IFERROR(AQ97*(1/($AJ97/$AI97)),0)*'udziały-w-rynku'!$C$27)</f>
        <v>0</v>
      </c>
      <c r="BI97" s="21">
        <f t="shared" si="23"/>
        <v>0</v>
      </c>
      <c r="BJ97" s="21">
        <f>IFERROR(INT(BI97*'udziały-w-rynku'!$C$27),0)</f>
        <v>0</v>
      </c>
      <c r="BK97" s="170">
        <f t="shared" si="24"/>
        <v>0</v>
      </c>
      <c r="BL97" s="40">
        <f>INT(IFERROR(AS97*(1/($AJ97/$AI97)),0)*'udziały-w-rynku'!$C$27)</f>
        <v>0</v>
      </c>
      <c r="BM97" s="40">
        <f>INT(IFERROR(AU97*(1/($AJ97/$AI97)),0)*'udziały-w-rynku'!$C$27)</f>
        <v>0</v>
      </c>
    </row>
    <row r="98" spans="1:65">
      <c r="A98" s="158">
        <f>VLOOKUP(B98,konwerter_rejonów!A:B,2,FALSE)</f>
        <v>95</v>
      </c>
      <c r="B98" s="11">
        <v>95</v>
      </c>
      <c r="C98" s="85">
        <f>IFERROR(VLOOKUP(A98,konwerter_rejonów!E:F,2,FALSE),A98)</f>
        <v>95</v>
      </c>
      <c r="D98" s="8" t="s">
        <v>385</v>
      </c>
      <c r="E98" s="8" t="str">
        <f>VLOOKUP(B98,konwerter_rejonów!A:C,3,FALSE)</f>
        <v>Przybyszewskiego UWr</v>
      </c>
      <c r="F98" s="8">
        <v>247</v>
      </c>
      <c r="G98" s="8">
        <v>447</v>
      </c>
      <c r="H98" s="8">
        <v>140</v>
      </c>
      <c r="I98" s="8">
        <v>177</v>
      </c>
      <c r="J98" s="8">
        <v>1208</v>
      </c>
      <c r="K98" s="8">
        <v>758</v>
      </c>
      <c r="L98" s="8">
        <v>830</v>
      </c>
      <c r="M98" s="19">
        <v>3807</v>
      </c>
      <c r="N98" s="8">
        <v>17</v>
      </c>
      <c r="O98" s="8">
        <v>16</v>
      </c>
      <c r="P98" s="8">
        <v>6</v>
      </c>
      <c r="Q98" s="8">
        <v>5</v>
      </c>
      <c r="R98" s="8">
        <v>87</v>
      </c>
      <c r="S98" s="8">
        <v>3</v>
      </c>
      <c r="T98" s="8">
        <v>2</v>
      </c>
      <c r="U98" s="19">
        <v>136</v>
      </c>
      <c r="V98" s="8">
        <v>3377</v>
      </c>
      <c r="W98" s="8">
        <v>5645</v>
      </c>
      <c r="X98" s="8">
        <v>140391</v>
      </c>
      <c r="Y98" s="8">
        <v>833</v>
      </c>
      <c r="Z98" s="8">
        <v>390</v>
      </c>
      <c r="AA98" s="8">
        <v>1458</v>
      </c>
      <c r="AB98" s="8">
        <v>11</v>
      </c>
      <c r="AC98" s="173">
        <v>95</v>
      </c>
      <c r="AD98" s="173">
        <v>0</v>
      </c>
      <c r="AE98" s="157">
        <f t="shared" si="14"/>
        <v>3943</v>
      </c>
      <c r="AF98" s="157">
        <f t="shared" si="15"/>
        <v>3696</v>
      </c>
      <c r="AG98" s="157">
        <f t="shared" si="16"/>
        <v>567532</v>
      </c>
      <c r="AH98" s="127">
        <v>1020</v>
      </c>
      <c r="AI98" s="46">
        <v>77735</v>
      </c>
      <c r="AJ98" s="19">
        <v>44509</v>
      </c>
      <c r="AK98" s="88">
        <v>156</v>
      </c>
      <c r="AL98" s="88">
        <v>62</v>
      </c>
      <c r="AM98" s="87">
        <v>89</v>
      </c>
      <c r="AN98" s="87">
        <v>0</v>
      </c>
      <c r="AO98" s="91">
        <v>67</v>
      </c>
      <c r="AP98" s="91">
        <v>53</v>
      </c>
      <c r="AQ98" s="92">
        <v>72</v>
      </c>
      <c r="AR98" s="92">
        <v>53</v>
      </c>
      <c r="AS98" s="89">
        <v>114</v>
      </c>
      <c r="AT98" s="89">
        <v>49</v>
      </c>
      <c r="AU98" s="90">
        <v>69</v>
      </c>
      <c r="AV98" s="90">
        <v>52</v>
      </c>
      <c r="AW98" s="21">
        <f t="shared" si="17"/>
        <v>272.45411040463728</v>
      </c>
      <c r="AX98" s="21">
        <f>IFERROR(INT(AW98*'udziały-w-rynku'!$C$27),0)</f>
        <v>1357</v>
      </c>
      <c r="AY98" s="39">
        <f t="shared" si="18"/>
        <v>1357</v>
      </c>
      <c r="AZ98" s="34">
        <f t="shared" si="19"/>
        <v>-2339</v>
      </c>
      <c r="BA98" s="31">
        <f t="shared" si="20"/>
        <v>0.36715367965367968</v>
      </c>
      <c r="BB98" s="70" t="s">
        <v>429</v>
      </c>
      <c r="BC98" s="125" t="s">
        <v>426</v>
      </c>
      <c r="BD98" s="70">
        <f t="shared" si="25"/>
        <v>3696</v>
      </c>
      <c r="BE98" s="71">
        <f t="shared" si="21"/>
        <v>6.0026505210092765E-3</v>
      </c>
      <c r="BF98" s="161">
        <f t="shared" si="22"/>
        <v>3815.8909388561183</v>
      </c>
      <c r="BG98" s="39">
        <f>INT(IFERROR(AO98*(1/($AJ98/$AI98)),0)*'udziały-w-rynku'!$C$27)</f>
        <v>582</v>
      </c>
      <c r="BH98" s="39">
        <f>INT(IFERROR(AQ98*(1/($AJ98/$AI98)),0)*'udziały-w-rynku'!$C$27)</f>
        <v>626</v>
      </c>
      <c r="BI98" s="21">
        <f t="shared" si="23"/>
        <v>155.43856298726101</v>
      </c>
      <c r="BJ98" s="21">
        <f>IFERROR(INT(BI98*'udziały-w-rynku'!$C$27),0)</f>
        <v>774</v>
      </c>
      <c r="BK98" s="170">
        <f t="shared" si="24"/>
        <v>774</v>
      </c>
      <c r="BL98" s="40">
        <f>INT(IFERROR(AS98*(1/($AJ98/$AI98)),0)*'udziały-w-rynku'!$C$27)</f>
        <v>991</v>
      </c>
      <c r="BM98" s="40">
        <f>INT(IFERROR(AU98*(1/($AJ98/$AI98)),0)*'udziały-w-rynku'!$C$27)</f>
        <v>600</v>
      </c>
    </row>
    <row r="99" spans="1:65">
      <c r="A99" s="158">
        <f>VLOOKUP(B99,konwerter_rejonów!A:B,2,FALSE)</f>
        <v>96</v>
      </c>
      <c r="B99" s="11">
        <v>96</v>
      </c>
      <c r="C99" s="85" t="str">
        <f>IFERROR(VLOOKUP(A99,konwerter_rejonów!E:F,2,FALSE),A99)</f>
        <v>A26</v>
      </c>
      <c r="D99" s="8" t="s">
        <v>385</v>
      </c>
      <c r="E99" s="8" t="str">
        <f>VLOOKUP(B99,konwerter_rejonów!A:C,3,FALSE)</f>
        <v>Koszarowa</v>
      </c>
      <c r="F99" s="8">
        <v>12</v>
      </c>
      <c r="G99" s="8">
        <v>24</v>
      </c>
      <c r="H99" s="8">
        <v>7</v>
      </c>
      <c r="I99" s="8">
        <v>19</v>
      </c>
      <c r="J99" s="8">
        <v>80</v>
      </c>
      <c r="K99" s="8">
        <v>83</v>
      </c>
      <c r="L99" s="8">
        <v>72</v>
      </c>
      <c r="M99" s="19">
        <v>297</v>
      </c>
      <c r="N99" s="8">
        <v>3</v>
      </c>
      <c r="O99" s="8">
        <v>2</v>
      </c>
      <c r="P99" s="8">
        <v>3</v>
      </c>
      <c r="Q99" s="8">
        <v>6</v>
      </c>
      <c r="R99" s="8">
        <v>5</v>
      </c>
      <c r="S99" s="8">
        <v>2</v>
      </c>
      <c r="T99" s="8">
        <v>1</v>
      </c>
      <c r="U99" s="19">
        <v>22</v>
      </c>
      <c r="V99" s="8">
        <v>11761</v>
      </c>
      <c r="W99" s="8">
        <v>3063</v>
      </c>
      <c r="X99" s="8">
        <v>13158</v>
      </c>
      <c r="Y99" s="8">
        <v>1416</v>
      </c>
      <c r="Z99" s="8">
        <v>0</v>
      </c>
      <c r="AA99" s="8">
        <v>2502</v>
      </c>
      <c r="AB99" s="8">
        <v>0</v>
      </c>
      <c r="AC99" s="173">
        <v>96</v>
      </c>
      <c r="AD99" s="173">
        <v>312</v>
      </c>
      <c r="AE99" s="157">
        <f t="shared" si="14"/>
        <v>319</v>
      </c>
      <c r="AF99" s="157">
        <f t="shared" si="15"/>
        <v>307</v>
      </c>
      <c r="AG99" s="157">
        <f t="shared" si="16"/>
        <v>567532</v>
      </c>
      <c r="AH99" s="127">
        <v>1484</v>
      </c>
      <c r="AI99" s="46">
        <v>77735</v>
      </c>
      <c r="AJ99" s="19">
        <v>44509</v>
      </c>
      <c r="AK99" s="88" t="s">
        <v>871</v>
      </c>
      <c r="AL99" s="88" t="s">
        <v>871</v>
      </c>
      <c r="AM99" s="87" t="s">
        <v>871</v>
      </c>
      <c r="AN99" s="87" t="s">
        <v>871</v>
      </c>
      <c r="AO99" s="91" t="s">
        <v>871</v>
      </c>
      <c r="AP99" s="91" t="s">
        <v>871</v>
      </c>
      <c r="AQ99" s="92" t="s">
        <v>871</v>
      </c>
      <c r="AR99" s="92" t="s">
        <v>871</v>
      </c>
      <c r="AS99" s="89" t="s">
        <v>871</v>
      </c>
      <c r="AT99" s="89" t="s">
        <v>871</v>
      </c>
      <c r="AU99" s="90" t="s">
        <v>871</v>
      </c>
      <c r="AV99" s="90" t="s">
        <v>871</v>
      </c>
      <c r="AW99" s="21">
        <f t="shared" si="17"/>
        <v>0</v>
      </c>
      <c r="AX99" s="21">
        <f>IFERROR(INT(AW99*'udziały-w-rynku'!$C$27),0)</f>
        <v>0</v>
      </c>
      <c r="AY99" s="39">
        <f t="shared" si="18"/>
        <v>0</v>
      </c>
      <c r="AZ99" s="34">
        <f t="shared" si="19"/>
        <v>-307</v>
      </c>
      <c r="BA99" s="31">
        <f t="shared" si="20"/>
        <v>0</v>
      </c>
      <c r="BB99" s="70" t="s">
        <v>429</v>
      </c>
      <c r="BC99" s="125" t="s">
        <v>426</v>
      </c>
      <c r="BD99" s="70">
        <f t="shared" si="25"/>
        <v>307</v>
      </c>
      <c r="BE99" s="71">
        <f t="shared" si="21"/>
        <v>4.9859678299508871E-4</v>
      </c>
      <c r="BF99" s="161">
        <f t="shared" si="22"/>
        <v>316.9584735467609</v>
      </c>
      <c r="BG99" s="39">
        <f>INT(IFERROR(AO99*(1/($AJ99/$AI99)),0)*'udziały-w-rynku'!$C$27)</f>
        <v>0</v>
      </c>
      <c r="BH99" s="39">
        <f>INT(IFERROR(AQ99*(1/($AJ99/$AI99)),0)*'udziały-w-rynku'!$C$27)</f>
        <v>0</v>
      </c>
      <c r="BI99" s="21">
        <f t="shared" si="23"/>
        <v>0</v>
      </c>
      <c r="BJ99" s="21">
        <f>IFERROR(INT(BI99*'udziały-w-rynku'!$C$27),0)</f>
        <v>0</v>
      </c>
      <c r="BK99" s="170">
        <f t="shared" si="24"/>
        <v>0</v>
      </c>
      <c r="BL99" s="40">
        <f>INT(IFERROR(AS99*(1/($AJ99/$AI99)),0)*'udziały-w-rynku'!$C$27)</f>
        <v>0</v>
      </c>
      <c r="BM99" s="40">
        <f>INT(IFERROR(AU99*(1/($AJ99/$AI99)),0)*'udziały-w-rynku'!$C$27)</f>
        <v>0</v>
      </c>
    </row>
    <row r="100" spans="1:65">
      <c r="A100" s="158">
        <f>VLOOKUP(B100,konwerter_rejonów!A:B,2,FALSE)</f>
        <v>97</v>
      </c>
      <c r="B100" s="11">
        <v>97</v>
      </c>
      <c r="C100" s="85">
        <f>IFERROR(VLOOKUP(A100,konwerter_rejonów!E:F,2,FALSE),A100)</f>
        <v>97</v>
      </c>
      <c r="D100" s="8" t="s">
        <v>385</v>
      </c>
      <c r="E100" s="8" t="str">
        <f>VLOOKUP(B100,konwerter_rejonów!A:C,3,FALSE)</f>
        <v>WSO Czajkowskiego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19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19">
        <v>0</v>
      </c>
      <c r="V100" s="8">
        <v>0</v>
      </c>
      <c r="W100" s="8">
        <v>0</v>
      </c>
      <c r="X100" s="8">
        <v>1</v>
      </c>
      <c r="Y100" s="8">
        <v>0</v>
      </c>
      <c r="Z100" s="8">
        <v>0</v>
      </c>
      <c r="AA100" s="8">
        <v>1086</v>
      </c>
      <c r="AB100" s="8">
        <v>4</v>
      </c>
      <c r="AC100" s="173">
        <v>97</v>
      </c>
      <c r="AD100" s="173">
        <v>0</v>
      </c>
      <c r="AE100" s="157">
        <f t="shared" si="14"/>
        <v>0</v>
      </c>
      <c r="AF100" s="157">
        <f t="shared" si="15"/>
        <v>0</v>
      </c>
      <c r="AG100" s="157">
        <f t="shared" si="16"/>
        <v>567532</v>
      </c>
      <c r="AH100" s="127">
        <v>487</v>
      </c>
      <c r="AI100" s="46">
        <v>77735</v>
      </c>
      <c r="AJ100" s="19">
        <v>44509</v>
      </c>
      <c r="AK100" s="88">
        <v>116</v>
      </c>
      <c r="AL100" s="88">
        <v>41</v>
      </c>
      <c r="AM100" s="87">
        <v>72</v>
      </c>
      <c r="AN100" s="87">
        <v>0</v>
      </c>
      <c r="AO100" s="91">
        <v>24</v>
      </c>
      <c r="AP100" s="91">
        <v>74</v>
      </c>
      <c r="AQ100" s="92">
        <v>16</v>
      </c>
      <c r="AR100" s="92">
        <v>6</v>
      </c>
      <c r="AS100" s="89">
        <v>63</v>
      </c>
      <c r="AT100" s="89">
        <v>21</v>
      </c>
      <c r="AU100" s="90">
        <v>23</v>
      </c>
      <c r="AV100" s="90">
        <v>16</v>
      </c>
      <c r="AW100" s="21">
        <f t="shared" si="17"/>
        <v>202.59408209575591</v>
      </c>
      <c r="AX100" s="21">
        <f>IFERROR(INT(AW100*'udziały-w-rynku'!$C$27),0)</f>
        <v>1009</v>
      </c>
      <c r="AY100" s="39">
        <f t="shared" si="18"/>
        <v>1009</v>
      </c>
      <c r="AZ100" s="34">
        <f t="shared" si="19"/>
        <v>1009</v>
      </c>
      <c r="BA100" s="31" t="str">
        <f t="shared" si="20"/>
        <v/>
      </c>
      <c r="BB100" s="70" t="s">
        <v>429</v>
      </c>
      <c r="BC100" s="125" t="s">
        <v>426</v>
      </c>
      <c r="BD100" s="70">
        <f t="shared" si="25"/>
        <v>0</v>
      </c>
      <c r="BE100" s="71">
        <f t="shared" si="21"/>
        <v>0</v>
      </c>
      <c r="BF100" s="161">
        <f t="shared" si="22"/>
        <v>0</v>
      </c>
      <c r="BG100" s="39">
        <f>INT(IFERROR(AO100*(1/($AJ100/$AI100)),0)*'udziały-w-rynku'!$C$27)</f>
        <v>208</v>
      </c>
      <c r="BH100" s="39">
        <f>INT(IFERROR(AQ100*(1/($AJ100/$AI100)),0)*'udziały-w-rynku'!$C$27)</f>
        <v>139</v>
      </c>
      <c r="BI100" s="21">
        <f t="shared" si="23"/>
        <v>125.74805095598643</v>
      </c>
      <c r="BJ100" s="21">
        <f>IFERROR(INT(BI100*'udziały-w-rynku'!$C$27),0)</f>
        <v>626</v>
      </c>
      <c r="BK100" s="170">
        <f t="shared" si="24"/>
        <v>626</v>
      </c>
      <c r="BL100" s="40">
        <f>INT(IFERROR(AS100*(1/($AJ100/$AI100)),0)*'udziały-w-rynku'!$C$27)</f>
        <v>548</v>
      </c>
      <c r="BM100" s="40">
        <f>INT(IFERROR(AU100*(1/($AJ100/$AI100)),0)*'udziały-w-rynku'!$C$27)</f>
        <v>200</v>
      </c>
    </row>
    <row r="101" spans="1:65">
      <c r="A101" s="158">
        <f>VLOOKUP(B101,konwerter_rejonów!A:B,2,FALSE)</f>
        <v>98</v>
      </c>
      <c r="B101" s="11">
        <v>98</v>
      </c>
      <c r="C101" s="85">
        <f>IFERROR(VLOOKUP(A101,konwerter_rejonów!E:F,2,FALSE),A101)</f>
        <v>98</v>
      </c>
      <c r="D101" s="8" t="s">
        <v>385</v>
      </c>
      <c r="E101" s="8" t="str">
        <f>VLOOKUP(B101,konwerter_rejonów!A:C,3,FALSE)</f>
        <v>Karłowice</v>
      </c>
      <c r="F101" s="8">
        <v>139</v>
      </c>
      <c r="G101" s="8">
        <v>224</v>
      </c>
      <c r="H101" s="8">
        <v>77</v>
      </c>
      <c r="I101" s="8">
        <v>91</v>
      </c>
      <c r="J101" s="8">
        <v>677</v>
      </c>
      <c r="K101" s="8">
        <v>566</v>
      </c>
      <c r="L101" s="8">
        <v>693</v>
      </c>
      <c r="M101" s="19">
        <v>2467</v>
      </c>
      <c r="N101" s="8">
        <v>3</v>
      </c>
      <c r="O101" s="8">
        <v>7</v>
      </c>
      <c r="P101" s="8">
        <v>2</v>
      </c>
      <c r="Q101" s="8">
        <v>6</v>
      </c>
      <c r="R101" s="8">
        <v>22</v>
      </c>
      <c r="S101" s="8">
        <v>11</v>
      </c>
      <c r="T101" s="8">
        <v>2</v>
      </c>
      <c r="U101" s="19">
        <v>53</v>
      </c>
      <c r="V101" s="8">
        <v>2970</v>
      </c>
      <c r="W101" s="8">
        <v>924</v>
      </c>
      <c r="X101" s="8">
        <v>156844</v>
      </c>
      <c r="Y101" s="8">
        <v>928</v>
      </c>
      <c r="Z101" s="8">
        <v>0</v>
      </c>
      <c r="AA101" s="8">
        <v>45</v>
      </c>
      <c r="AB101" s="8">
        <v>7</v>
      </c>
      <c r="AC101" s="173">
        <v>98</v>
      </c>
      <c r="AD101" s="173">
        <v>0</v>
      </c>
      <c r="AE101" s="157">
        <f t="shared" si="14"/>
        <v>2520</v>
      </c>
      <c r="AF101" s="157">
        <f t="shared" si="15"/>
        <v>2381</v>
      </c>
      <c r="AG101" s="157">
        <f t="shared" si="16"/>
        <v>567532</v>
      </c>
      <c r="AH101" s="127">
        <v>944</v>
      </c>
      <c r="AI101" s="46">
        <v>77735</v>
      </c>
      <c r="AJ101" s="19">
        <v>44509</v>
      </c>
      <c r="AK101" s="88">
        <v>0</v>
      </c>
      <c r="AL101" s="88">
        <v>0</v>
      </c>
      <c r="AM101" s="87">
        <v>0</v>
      </c>
      <c r="AN101" s="87">
        <v>0</v>
      </c>
      <c r="AO101" s="91" t="s">
        <v>871</v>
      </c>
      <c r="AP101" s="91" t="s">
        <v>871</v>
      </c>
      <c r="AQ101" s="92" t="s">
        <v>871</v>
      </c>
      <c r="AR101" s="92" t="s">
        <v>871</v>
      </c>
      <c r="AS101" s="89" t="s">
        <v>871</v>
      </c>
      <c r="AT101" s="89" t="s">
        <v>871</v>
      </c>
      <c r="AU101" s="90" t="s">
        <v>871</v>
      </c>
      <c r="AV101" s="90" t="s">
        <v>871</v>
      </c>
      <c r="AW101" s="21">
        <f t="shared" si="17"/>
        <v>0</v>
      </c>
      <c r="AX101" s="21">
        <f>IFERROR(INT(AW101*'udziały-w-rynku'!$C$27),0)</f>
        <v>0</v>
      </c>
      <c r="AY101" s="39">
        <f t="shared" si="18"/>
        <v>0</v>
      </c>
      <c r="AZ101" s="34">
        <f t="shared" si="19"/>
        <v>-2381</v>
      </c>
      <c r="BA101" s="31">
        <f t="shared" si="20"/>
        <v>0</v>
      </c>
      <c r="BB101" s="70" t="s">
        <v>429</v>
      </c>
      <c r="BC101" s="125" t="s">
        <v>426</v>
      </c>
      <c r="BD101" s="70">
        <f t="shared" si="25"/>
        <v>2381</v>
      </c>
      <c r="BE101" s="71">
        <f t="shared" si="21"/>
        <v>3.8669672322843851E-3</v>
      </c>
      <c r="BF101" s="161">
        <f t="shared" si="22"/>
        <v>2458.2349365304158</v>
      </c>
      <c r="BG101" s="39">
        <f>INT(IFERROR(AO101*(1/($AJ101/$AI101)),0)*'udziały-w-rynku'!$C$27)</f>
        <v>0</v>
      </c>
      <c r="BH101" s="39">
        <f>INT(IFERROR(AQ101*(1/($AJ101/$AI101)),0)*'udziały-w-rynku'!$C$27)</f>
        <v>0</v>
      </c>
      <c r="BI101" s="21">
        <f t="shared" si="23"/>
        <v>0</v>
      </c>
      <c r="BJ101" s="21">
        <f>IFERROR(INT(BI101*'udziały-w-rynku'!$C$27),0)</f>
        <v>0</v>
      </c>
      <c r="BK101" s="170">
        <f t="shared" si="24"/>
        <v>0</v>
      </c>
      <c r="BL101" s="40">
        <f>INT(IFERROR(AS101*(1/($AJ101/$AI101)),0)*'udziały-w-rynku'!$C$27)</f>
        <v>0</v>
      </c>
      <c r="BM101" s="40">
        <f>INT(IFERROR(AU101*(1/($AJ101/$AI101)),0)*'udziały-w-rynku'!$C$27)</f>
        <v>0</v>
      </c>
    </row>
    <row r="102" spans="1:65">
      <c r="A102" s="158">
        <f>VLOOKUP(B102,konwerter_rejonów!A:B,2,FALSE)</f>
        <v>99</v>
      </c>
      <c r="B102" s="11">
        <v>99</v>
      </c>
      <c r="C102" s="85">
        <f>IFERROR(VLOOKUP(A102,konwerter_rejonów!E:F,2,FALSE),A102)</f>
        <v>99</v>
      </c>
      <c r="D102" s="8" t="s">
        <v>385</v>
      </c>
      <c r="E102" s="8" t="str">
        <f>VLOOKUP(B102,konwerter_rejonów!A:C,3,FALSE)</f>
        <v>Pola</v>
      </c>
      <c r="F102" s="8">
        <v>117</v>
      </c>
      <c r="G102" s="8">
        <v>154</v>
      </c>
      <c r="H102" s="8">
        <v>53</v>
      </c>
      <c r="I102" s="8">
        <v>84</v>
      </c>
      <c r="J102" s="8">
        <v>593</v>
      </c>
      <c r="K102" s="8">
        <v>464</v>
      </c>
      <c r="L102" s="8">
        <v>516</v>
      </c>
      <c r="M102" s="19">
        <v>1981</v>
      </c>
      <c r="N102" s="8">
        <v>3</v>
      </c>
      <c r="O102" s="8">
        <v>6</v>
      </c>
      <c r="P102" s="8">
        <v>1</v>
      </c>
      <c r="Q102" s="8">
        <v>2</v>
      </c>
      <c r="R102" s="8">
        <v>22</v>
      </c>
      <c r="S102" s="8">
        <v>10</v>
      </c>
      <c r="T102" s="8">
        <v>2</v>
      </c>
      <c r="U102" s="19">
        <v>46</v>
      </c>
      <c r="V102" s="8">
        <v>0</v>
      </c>
      <c r="W102" s="8">
        <v>879</v>
      </c>
      <c r="X102" s="8">
        <v>108816</v>
      </c>
      <c r="Y102" s="8">
        <v>859</v>
      </c>
      <c r="Z102" s="8">
        <v>0</v>
      </c>
      <c r="AA102" s="8">
        <v>0</v>
      </c>
      <c r="AB102" s="8">
        <v>5</v>
      </c>
      <c r="AC102" s="173">
        <v>99</v>
      </c>
      <c r="AD102" s="173">
        <v>0</v>
      </c>
      <c r="AE102" s="157">
        <f t="shared" si="14"/>
        <v>2027</v>
      </c>
      <c r="AF102" s="157">
        <f t="shared" si="15"/>
        <v>1910</v>
      </c>
      <c r="AG102" s="157">
        <f t="shared" si="16"/>
        <v>567532</v>
      </c>
      <c r="AH102" s="127">
        <v>606</v>
      </c>
      <c r="AI102" s="46">
        <v>77735</v>
      </c>
      <c r="AJ102" s="19">
        <v>44509</v>
      </c>
      <c r="AK102" s="88">
        <v>235</v>
      </c>
      <c r="AL102" s="88">
        <v>96</v>
      </c>
      <c r="AM102" s="87">
        <v>87</v>
      </c>
      <c r="AN102" s="87">
        <v>0</v>
      </c>
      <c r="AO102" s="91">
        <v>99</v>
      </c>
      <c r="AP102" s="91">
        <v>-1</v>
      </c>
      <c r="AQ102" s="92">
        <v>75</v>
      </c>
      <c r="AR102" s="92">
        <v>63</v>
      </c>
      <c r="AS102" s="89">
        <v>60</v>
      </c>
      <c r="AT102" s="89">
        <v>19</v>
      </c>
      <c r="AU102" s="90">
        <v>56</v>
      </c>
      <c r="AV102" s="90">
        <v>47</v>
      </c>
      <c r="AW102" s="21">
        <f t="shared" si="17"/>
        <v>410.42766631467794</v>
      </c>
      <c r="AX102" s="21">
        <f>IFERROR(INT(AW102*'udziały-w-rynku'!$C$27),0)</f>
        <v>2044</v>
      </c>
      <c r="AY102" s="39">
        <f t="shared" si="18"/>
        <v>2044</v>
      </c>
      <c r="AZ102" s="34">
        <f t="shared" si="19"/>
        <v>134</v>
      </c>
      <c r="BA102" s="31">
        <f t="shared" si="20"/>
        <v>1.0701570680628272</v>
      </c>
      <c r="BB102" s="70" t="s">
        <v>429</v>
      </c>
      <c r="BC102" s="125" t="s">
        <v>425</v>
      </c>
      <c r="BD102" s="70">
        <f t="shared" si="25"/>
        <v>2044</v>
      </c>
      <c r="BE102" s="71">
        <f t="shared" si="21"/>
        <v>3.3196476366187666E-3</v>
      </c>
      <c r="BF102" s="161">
        <f t="shared" si="22"/>
        <v>2110.3033222461863</v>
      </c>
      <c r="BG102" s="39">
        <f>INT(IFERROR(AO102*(1/($AJ102/$AI102)),0)*'udziały-w-rynku'!$C$27)</f>
        <v>861</v>
      </c>
      <c r="BH102" s="39">
        <f>INT(IFERROR(AQ102*(1/($AJ102/$AI102)),0)*'udziały-w-rynku'!$C$27)</f>
        <v>652</v>
      </c>
      <c r="BI102" s="21">
        <f t="shared" si="23"/>
        <v>151.94556157181694</v>
      </c>
      <c r="BJ102" s="21">
        <f>IFERROR(INT(BI102*'udziały-w-rynku'!$C$27),0)</f>
        <v>756</v>
      </c>
      <c r="BK102" s="170">
        <f t="shared" si="24"/>
        <v>756</v>
      </c>
      <c r="BL102" s="40">
        <f>INT(IFERROR(AS102*(1/($AJ102/$AI102)),0)*'udziały-w-rynku'!$C$27)</f>
        <v>522</v>
      </c>
      <c r="BM102" s="40">
        <f>INT(IFERROR(AU102*(1/($AJ102/$AI102)),0)*'udziały-w-rynku'!$C$27)</f>
        <v>487</v>
      </c>
    </row>
    <row r="103" spans="1:65">
      <c r="A103" s="158">
        <f>VLOOKUP(B103,konwerter_rejonów!A:B,2,FALSE)</f>
        <v>100</v>
      </c>
      <c r="B103" s="11">
        <v>100</v>
      </c>
      <c r="C103" s="85">
        <f>IFERROR(VLOOKUP(A103,konwerter_rejonów!E:F,2,FALSE),A103)</f>
        <v>100</v>
      </c>
      <c r="D103" s="8" t="s">
        <v>385</v>
      </c>
      <c r="E103" s="8" t="str">
        <f>VLOOKUP(B103,konwerter_rejonów!A:C,3,FALSE)</f>
        <v>Różanka</v>
      </c>
      <c r="F103" s="8">
        <v>291</v>
      </c>
      <c r="G103" s="8">
        <v>478</v>
      </c>
      <c r="H103" s="8">
        <v>197</v>
      </c>
      <c r="I103" s="8">
        <v>244</v>
      </c>
      <c r="J103" s="8">
        <v>1777</v>
      </c>
      <c r="K103" s="8">
        <v>1327</v>
      </c>
      <c r="L103" s="8">
        <v>2146</v>
      </c>
      <c r="M103" s="19">
        <v>6460</v>
      </c>
      <c r="N103" s="8">
        <v>2</v>
      </c>
      <c r="O103" s="8">
        <v>11</v>
      </c>
      <c r="P103" s="8">
        <v>5</v>
      </c>
      <c r="Q103" s="8">
        <v>8</v>
      </c>
      <c r="R103" s="8">
        <v>47</v>
      </c>
      <c r="S103" s="8">
        <v>6</v>
      </c>
      <c r="T103" s="8">
        <v>2</v>
      </c>
      <c r="U103" s="19">
        <v>81</v>
      </c>
      <c r="V103" s="8">
        <v>472</v>
      </c>
      <c r="W103" s="8">
        <v>11669</v>
      </c>
      <c r="X103" s="8">
        <v>273122</v>
      </c>
      <c r="Y103" s="8">
        <v>255</v>
      </c>
      <c r="Z103" s="8">
        <v>1525</v>
      </c>
      <c r="AA103" s="8">
        <v>0</v>
      </c>
      <c r="AB103" s="8">
        <v>3</v>
      </c>
      <c r="AC103" s="173">
        <v>100</v>
      </c>
      <c r="AD103" s="173">
        <v>0</v>
      </c>
      <c r="AE103" s="157">
        <f t="shared" si="14"/>
        <v>6541</v>
      </c>
      <c r="AF103" s="157">
        <f t="shared" si="15"/>
        <v>6250</v>
      </c>
      <c r="AG103" s="157">
        <f t="shared" si="16"/>
        <v>567532</v>
      </c>
      <c r="AH103" s="127">
        <v>1523</v>
      </c>
      <c r="AI103" s="46">
        <v>77735</v>
      </c>
      <c r="AJ103" s="19">
        <v>44509</v>
      </c>
      <c r="AK103" s="88">
        <v>143</v>
      </c>
      <c r="AL103" s="88">
        <v>129</v>
      </c>
      <c r="AM103" s="87">
        <v>24</v>
      </c>
      <c r="AN103" s="87">
        <v>0</v>
      </c>
      <c r="AO103" s="91">
        <v>77</v>
      </c>
      <c r="AP103" s="91">
        <v>-1</v>
      </c>
      <c r="AQ103" s="92">
        <v>80</v>
      </c>
      <c r="AR103" s="92">
        <v>72</v>
      </c>
      <c r="AS103" s="89">
        <v>17</v>
      </c>
      <c r="AT103" s="89">
        <v>15</v>
      </c>
      <c r="AU103" s="90">
        <v>30</v>
      </c>
      <c r="AV103" s="90">
        <v>37</v>
      </c>
      <c r="AW103" s="21">
        <f t="shared" si="17"/>
        <v>249.74960120425084</v>
      </c>
      <c r="AX103" s="21">
        <f>IFERROR(INT(AW103*'udziały-w-rynku'!$C$27),0)</f>
        <v>1244</v>
      </c>
      <c r="AY103" s="39">
        <f t="shared" si="18"/>
        <v>1244</v>
      </c>
      <c r="AZ103" s="34">
        <f t="shared" si="19"/>
        <v>-5006</v>
      </c>
      <c r="BA103" s="31">
        <f t="shared" si="20"/>
        <v>0.19903999999999999</v>
      </c>
      <c r="BB103" s="70" t="s">
        <v>429</v>
      </c>
      <c r="BC103" s="125" t="s">
        <v>426</v>
      </c>
      <c r="BD103" s="70">
        <f t="shared" si="25"/>
        <v>6250</v>
      </c>
      <c r="BE103" s="71">
        <f t="shared" si="21"/>
        <v>1.0150585973027051E-2</v>
      </c>
      <c r="BF103" s="161">
        <f t="shared" si="22"/>
        <v>6452.7376536392694</v>
      </c>
      <c r="BG103" s="39">
        <f>INT(IFERROR(AO103*(1/($AJ103/$AI103)),0)*'udziały-w-rynku'!$C$27)</f>
        <v>669</v>
      </c>
      <c r="BH103" s="39">
        <f>INT(IFERROR(AQ103*(1/($AJ103/$AI103)),0)*'udziały-w-rynku'!$C$27)</f>
        <v>696</v>
      </c>
      <c r="BI103" s="21">
        <f t="shared" si="23"/>
        <v>41.91601698532881</v>
      </c>
      <c r="BJ103" s="21">
        <f>IFERROR(INT(BI103*'udziały-w-rynku'!$C$27),0)</f>
        <v>208</v>
      </c>
      <c r="BK103" s="170">
        <f t="shared" si="24"/>
        <v>208</v>
      </c>
      <c r="BL103" s="40">
        <f>INT(IFERROR(AS103*(1/($AJ103/$AI103)),0)*'udziały-w-rynku'!$C$27)</f>
        <v>147</v>
      </c>
      <c r="BM103" s="40">
        <f>INT(IFERROR(AU103*(1/($AJ103/$AI103)),0)*'udziały-w-rynku'!$C$27)</f>
        <v>261</v>
      </c>
    </row>
    <row r="104" spans="1:65">
      <c r="A104" s="158">
        <f>VLOOKUP(B104,konwerter_rejonów!A:B,2,FALSE)</f>
        <v>101</v>
      </c>
      <c r="B104" s="11">
        <v>101</v>
      </c>
      <c r="C104" s="85">
        <f>IFERROR(VLOOKUP(A104,konwerter_rejonów!E:F,2,FALSE),A104)</f>
        <v>101</v>
      </c>
      <c r="D104" s="8" t="s">
        <v>385</v>
      </c>
      <c r="E104" s="8" t="str">
        <f>VLOOKUP(B104,konwerter_rejonów!A:C,3,FALSE)</f>
        <v>Łużycka</v>
      </c>
      <c r="F104" s="8">
        <v>67</v>
      </c>
      <c r="G104" s="8">
        <v>116</v>
      </c>
      <c r="H104" s="8">
        <v>38</v>
      </c>
      <c r="I104" s="8">
        <v>64</v>
      </c>
      <c r="J104" s="8">
        <v>408</v>
      </c>
      <c r="K104" s="8">
        <v>348</v>
      </c>
      <c r="L104" s="8">
        <v>408</v>
      </c>
      <c r="M104" s="19">
        <v>1449</v>
      </c>
      <c r="N104" s="8">
        <v>0</v>
      </c>
      <c r="O104" s="8">
        <v>2</v>
      </c>
      <c r="P104" s="8">
        <v>0</v>
      </c>
      <c r="Q104" s="8">
        <v>0</v>
      </c>
      <c r="R104" s="8">
        <v>22</v>
      </c>
      <c r="S104" s="8">
        <v>1</v>
      </c>
      <c r="T104" s="8">
        <v>0</v>
      </c>
      <c r="U104" s="19">
        <v>25</v>
      </c>
      <c r="V104" s="8">
        <v>10</v>
      </c>
      <c r="W104" s="8">
        <v>1877</v>
      </c>
      <c r="X104" s="8">
        <v>93837</v>
      </c>
      <c r="Y104" s="8">
        <v>102</v>
      </c>
      <c r="Z104" s="8">
        <v>0</v>
      </c>
      <c r="AA104" s="8">
        <v>0</v>
      </c>
      <c r="AB104" s="8">
        <v>8</v>
      </c>
      <c r="AC104" s="173">
        <v>101</v>
      </c>
      <c r="AD104" s="173">
        <v>0</v>
      </c>
      <c r="AE104" s="157">
        <f t="shared" si="14"/>
        <v>1474</v>
      </c>
      <c r="AF104" s="157">
        <f t="shared" si="15"/>
        <v>1407</v>
      </c>
      <c r="AG104" s="157">
        <f t="shared" si="16"/>
        <v>567532</v>
      </c>
      <c r="AH104" s="127">
        <v>496</v>
      </c>
      <c r="AI104" s="46">
        <v>77735</v>
      </c>
      <c r="AJ104" s="19">
        <v>44509</v>
      </c>
      <c r="AK104" s="88">
        <v>73</v>
      </c>
      <c r="AL104" s="88">
        <v>10</v>
      </c>
      <c r="AM104" s="87">
        <v>39</v>
      </c>
      <c r="AN104" s="87">
        <v>0</v>
      </c>
      <c r="AO104" s="91">
        <v>29</v>
      </c>
      <c r="AP104" s="91">
        <v>288</v>
      </c>
      <c r="AQ104" s="92">
        <v>18</v>
      </c>
      <c r="AR104" s="92">
        <v>9</v>
      </c>
      <c r="AS104" s="89">
        <v>24</v>
      </c>
      <c r="AT104" s="89">
        <v>9</v>
      </c>
      <c r="AU104" s="90">
        <v>17</v>
      </c>
      <c r="AV104" s="90">
        <v>-1</v>
      </c>
      <c r="AW104" s="21">
        <f t="shared" si="17"/>
        <v>127.49455166370846</v>
      </c>
      <c r="AX104" s="21">
        <f>IFERROR(INT(AW104*'udziały-w-rynku'!$C$27),0)</f>
        <v>635</v>
      </c>
      <c r="AY104" s="39">
        <f t="shared" si="18"/>
        <v>635</v>
      </c>
      <c r="AZ104" s="34">
        <f t="shared" si="19"/>
        <v>-772</v>
      </c>
      <c r="BA104" s="31">
        <f t="shared" si="20"/>
        <v>0.4513148542999289</v>
      </c>
      <c r="BB104" s="70" t="s">
        <v>429</v>
      </c>
      <c r="BC104" s="125" t="s">
        <v>426</v>
      </c>
      <c r="BD104" s="70">
        <f t="shared" si="25"/>
        <v>1407</v>
      </c>
      <c r="BE104" s="71">
        <f t="shared" si="21"/>
        <v>2.2850999142478498E-3</v>
      </c>
      <c r="BF104" s="161">
        <f t="shared" si="22"/>
        <v>1452.6403005872723</v>
      </c>
      <c r="BG104" s="39">
        <f>INT(IFERROR(AO104*(1/($AJ104/$AI104)),0)*'udziały-w-rynku'!$C$27)</f>
        <v>252</v>
      </c>
      <c r="BH104" s="39">
        <f>INT(IFERROR(AQ104*(1/($AJ104/$AI104)),0)*'udziały-w-rynku'!$C$27)</f>
        <v>156</v>
      </c>
      <c r="BI104" s="21">
        <f t="shared" si="23"/>
        <v>68.113527601159319</v>
      </c>
      <c r="BJ104" s="21">
        <f>IFERROR(INT(BI104*'udziały-w-rynku'!$C$27),0)</f>
        <v>339</v>
      </c>
      <c r="BK104" s="170">
        <f t="shared" si="24"/>
        <v>339</v>
      </c>
      <c r="BL104" s="40">
        <f>INT(IFERROR(AS104*(1/($AJ104/$AI104)),0)*'udziały-w-rynku'!$C$27)</f>
        <v>208</v>
      </c>
      <c r="BM104" s="40">
        <f>INT(IFERROR(AU104*(1/($AJ104/$AI104)),0)*'udziały-w-rynku'!$C$27)</f>
        <v>147</v>
      </c>
    </row>
    <row r="105" spans="1:65">
      <c r="A105" s="158">
        <f>VLOOKUP(B105,konwerter_rejonów!A:B,2,FALSE)</f>
        <v>102</v>
      </c>
      <c r="B105" s="11">
        <v>102</v>
      </c>
      <c r="C105" s="85" t="str">
        <f>IFERROR(VLOOKUP(A105,konwerter_rejonów!E:F,2,FALSE),A105)</f>
        <v>A49</v>
      </c>
      <c r="D105" s="8" t="s">
        <v>385</v>
      </c>
      <c r="E105" s="8" t="str">
        <f>VLOOKUP(B105,konwerter_rejonów!A:C,3,FALSE)</f>
        <v>Cm. Osobowicki</v>
      </c>
      <c r="F105" s="8">
        <v>1</v>
      </c>
      <c r="G105" s="8">
        <v>1</v>
      </c>
      <c r="H105" s="8">
        <v>2</v>
      </c>
      <c r="I105" s="8">
        <v>1</v>
      </c>
      <c r="J105" s="8">
        <v>7</v>
      </c>
      <c r="K105" s="8">
        <v>4</v>
      </c>
      <c r="L105" s="8">
        <v>6</v>
      </c>
      <c r="M105" s="19">
        <v>22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19">
        <v>0</v>
      </c>
      <c r="V105" s="8">
        <v>449</v>
      </c>
      <c r="W105" s="8">
        <v>1070</v>
      </c>
      <c r="X105" s="8">
        <v>838</v>
      </c>
      <c r="Y105" s="8">
        <v>39</v>
      </c>
      <c r="Z105" s="8">
        <v>0</v>
      </c>
      <c r="AA105" s="8">
        <v>0</v>
      </c>
      <c r="AB105" s="8">
        <v>4</v>
      </c>
      <c r="AC105" s="173">
        <v>102</v>
      </c>
      <c r="AD105" s="173">
        <v>0</v>
      </c>
      <c r="AE105" s="157">
        <f t="shared" si="14"/>
        <v>22</v>
      </c>
      <c r="AF105" s="157">
        <f t="shared" si="15"/>
        <v>21</v>
      </c>
      <c r="AG105" s="157">
        <f t="shared" si="16"/>
        <v>567532</v>
      </c>
      <c r="AH105" s="127">
        <v>38</v>
      </c>
      <c r="AI105" s="46">
        <v>77735</v>
      </c>
      <c r="AJ105" s="19">
        <v>44509</v>
      </c>
      <c r="AK105" s="88">
        <v>104</v>
      </c>
      <c r="AL105" s="88">
        <v>18</v>
      </c>
      <c r="AM105" s="87">
        <v>26</v>
      </c>
      <c r="AN105" s="87">
        <v>0</v>
      </c>
      <c r="AO105" s="91">
        <v>24</v>
      </c>
      <c r="AP105" s="91">
        <v>15</v>
      </c>
      <c r="AQ105" s="92">
        <v>6</v>
      </c>
      <c r="AR105" s="92">
        <v>-1</v>
      </c>
      <c r="AS105" s="89">
        <v>42</v>
      </c>
      <c r="AT105" s="89">
        <v>5</v>
      </c>
      <c r="AU105" s="90">
        <v>8</v>
      </c>
      <c r="AV105" s="90">
        <v>-1</v>
      </c>
      <c r="AW105" s="21">
        <f t="shared" si="17"/>
        <v>181.63607360309152</v>
      </c>
      <c r="AX105" s="21">
        <f>IFERROR(INT(AW105*'udziały-w-rynku'!$C$27),0)</f>
        <v>904</v>
      </c>
      <c r="AY105" s="39">
        <f t="shared" si="18"/>
        <v>904</v>
      </c>
      <c r="AZ105" s="34">
        <f t="shared" si="19"/>
        <v>883</v>
      </c>
      <c r="BA105" s="31">
        <f t="shared" si="20"/>
        <v>43.047619047619051</v>
      </c>
      <c r="BB105" s="70" t="s">
        <v>429</v>
      </c>
      <c r="BC105" s="125" t="s">
        <v>426</v>
      </c>
      <c r="BD105" s="70">
        <f t="shared" si="25"/>
        <v>21</v>
      </c>
      <c r="BE105" s="71">
        <f t="shared" si="21"/>
        <v>3.4105968869370894E-5</v>
      </c>
      <c r="BF105" s="161">
        <f t="shared" si="22"/>
        <v>21.681198516227948</v>
      </c>
      <c r="BG105" s="39">
        <f>INT(IFERROR(AO105*(1/($AJ105/$AI105)),0)*'udziały-w-rynku'!$C$27)</f>
        <v>208</v>
      </c>
      <c r="BH105" s="39">
        <f>INT(IFERROR(AQ105*(1/($AJ105/$AI105)),0)*'udziały-w-rynku'!$C$27)</f>
        <v>52</v>
      </c>
      <c r="BI105" s="21">
        <f t="shared" si="23"/>
        <v>45.409018400772879</v>
      </c>
      <c r="BJ105" s="21">
        <f>IFERROR(INT(BI105*'udziały-w-rynku'!$C$27),0)</f>
        <v>226</v>
      </c>
      <c r="BK105" s="170">
        <f t="shared" si="24"/>
        <v>226</v>
      </c>
      <c r="BL105" s="40">
        <f>INT(IFERROR(AS105*(1/($AJ105/$AI105)),0)*'udziały-w-rynku'!$C$27)</f>
        <v>365</v>
      </c>
      <c r="BM105" s="40">
        <f>INT(IFERROR(AU105*(1/($AJ105/$AI105)),0)*'udziały-w-rynku'!$C$27)</f>
        <v>69</v>
      </c>
    </row>
    <row r="106" spans="1:65">
      <c r="A106" s="158">
        <f>VLOOKUP(B106,konwerter_rejonów!A:B,2,FALSE)</f>
        <v>103</v>
      </c>
      <c r="B106" s="11">
        <v>103</v>
      </c>
      <c r="C106" s="85">
        <f>IFERROR(VLOOKUP(A106,konwerter_rejonów!E:F,2,FALSE),A106)</f>
        <v>103</v>
      </c>
      <c r="D106" s="8" t="s">
        <v>385</v>
      </c>
      <c r="E106" s="8" t="str">
        <f>VLOOKUP(B106,konwerter_rejonów!A:C,3,FALSE)</f>
        <v>Bezpieczna/Parnickiego</v>
      </c>
      <c r="F106" s="8">
        <v>238</v>
      </c>
      <c r="G106" s="8">
        <v>374</v>
      </c>
      <c r="H106" s="8">
        <v>143</v>
      </c>
      <c r="I106" s="8">
        <v>189</v>
      </c>
      <c r="J106" s="8">
        <v>1323</v>
      </c>
      <c r="K106" s="8">
        <v>980</v>
      </c>
      <c r="L106" s="8">
        <v>1632</v>
      </c>
      <c r="M106" s="19">
        <v>4879</v>
      </c>
      <c r="N106" s="8">
        <v>5</v>
      </c>
      <c r="O106" s="8">
        <v>3</v>
      </c>
      <c r="P106" s="8">
        <v>0</v>
      </c>
      <c r="Q106" s="8">
        <v>8</v>
      </c>
      <c r="R106" s="8">
        <v>34</v>
      </c>
      <c r="S106" s="8">
        <v>7</v>
      </c>
      <c r="T106" s="8">
        <v>2</v>
      </c>
      <c r="U106" s="19">
        <v>59</v>
      </c>
      <c r="V106" s="8">
        <v>2554</v>
      </c>
      <c r="W106" s="8">
        <v>21208</v>
      </c>
      <c r="X106" s="8">
        <v>181838</v>
      </c>
      <c r="Y106" s="8">
        <v>584</v>
      </c>
      <c r="Z106" s="8">
        <v>492</v>
      </c>
      <c r="AA106" s="8">
        <v>0</v>
      </c>
      <c r="AB106" s="8">
        <v>24</v>
      </c>
      <c r="AC106" s="173">
        <v>103</v>
      </c>
      <c r="AD106" s="173">
        <v>0</v>
      </c>
      <c r="AE106" s="157">
        <f t="shared" si="14"/>
        <v>4938</v>
      </c>
      <c r="AF106" s="157">
        <f t="shared" si="15"/>
        <v>4700</v>
      </c>
      <c r="AG106" s="157">
        <f t="shared" si="16"/>
        <v>567532</v>
      </c>
      <c r="AH106" s="127">
        <v>1351</v>
      </c>
      <c r="AI106" s="46">
        <v>77735</v>
      </c>
      <c r="AJ106" s="19">
        <v>44509</v>
      </c>
      <c r="AK106" s="88">
        <v>970</v>
      </c>
      <c r="AL106" s="88">
        <v>592</v>
      </c>
      <c r="AM106" s="87">
        <v>362</v>
      </c>
      <c r="AN106" s="87">
        <v>0</v>
      </c>
      <c r="AO106" s="91">
        <v>401</v>
      </c>
      <c r="AP106" s="91">
        <v>13</v>
      </c>
      <c r="AQ106" s="92">
        <v>324</v>
      </c>
      <c r="AR106" s="92">
        <v>278</v>
      </c>
      <c r="AS106" s="89">
        <v>292</v>
      </c>
      <c r="AT106" s="89">
        <v>175</v>
      </c>
      <c r="AU106" s="90">
        <v>214</v>
      </c>
      <c r="AV106" s="90">
        <v>162</v>
      </c>
      <c r="AW106" s="21">
        <f t="shared" si="17"/>
        <v>1694.1056864903728</v>
      </c>
      <c r="AX106" s="21">
        <f>IFERROR(INT(AW106*'udziały-w-rynku'!$C$27),0)</f>
        <v>8439</v>
      </c>
      <c r="AY106" s="39">
        <f t="shared" si="18"/>
        <v>8439</v>
      </c>
      <c r="AZ106" s="34">
        <f t="shared" si="19"/>
        <v>3739</v>
      </c>
      <c r="BA106" s="31">
        <f t="shared" si="20"/>
        <v>1.7955319148936171</v>
      </c>
      <c r="BB106" s="70" t="s">
        <v>429</v>
      </c>
      <c r="BC106" s="125" t="s">
        <v>425</v>
      </c>
      <c r="BD106" s="70">
        <f t="shared" si="25"/>
        <v>8439</v>
      </c>
      <c r="BE106" s="71">
        <f t="shared" si="21"/>
        <v>1.3705727204220045E-2</v>
      </c>
      <c r="BF106" s="161">
        <f t="shared" si="22"/>
        <v>8712.7444894498858</v>
      </c>
      <c r="BG106" s="39">
        <f>INT(IFERROR(AO106*(1/($AJ106/$AI106)),0)*'udziały-w-rynku'!$C$27)</f>
        <v>3488</v>
      </c>
      <c r="BH106" s="39">
        <f>INT(IFERROR(AQ106*(1/($AJ106/$AI106)),0)*'udziały-w-rynku'!$C$27)</f>
        <v>2818</v>
      </c>
      <c r="BI106" s="21">
        <f t="shared" si="23"/>
        <v>632.23325619537627</v>
      </c>
      <c r="BJ106" s="21">
        <f>IFERROR(INT(BI106*'udziały-w-rynku'!$C$27),0)</f>
        <v>3149</v>
      </c>
      <c r="BK106" s="170">
        <f t="shared" si="24"/>
        <v>3149</v>
      </c>
      <c r="BL106" s="40">
        <f>INT(IFERROR(AS106*(1/($AJ106/$AI106)),0)*'udziały-w-rynku'!$C$27)</f>
        <v>2540</v>
      </c>
      <c r="BM106" s="40">
        <f>INT(IFERROR(AU106*(1/($AJ106/$AI106)),0)*'udziały-w-rynku'!$C$27)</f>
        <v>1861</v>
      </c>
    </row>
    <row r="107" spans="1:65">
      <c r="A107" s="158">
        <f>VLOOKUP(B107,konwerter_rejonów!A:B,2,FALSE)</f>
        <v>104</v>
      </c>
      <c r="B107" s="11">
        <v>104</v>
      </c>
      <c r="C107" s="85" t="str">
        <f>IFERROR(VLOOKUP(A107,konwerter_rejonów!E:F,2,FALSE),A107)</f>
        <v>A49</v>
      </c>
      <c r="D107" s="8" t="s">
        <v>385</v>
      </c>
      <c r="E107" s="8" t="str">
        <f>VLOOKUP(B107,konwerter_rejonów!A:C,3,FALSE)</f>
        <v>WSO Obornicka</v>
      </c>
      <c r="F107" s="8">
        <v>3</v>
      </c>
      <c r="G107" s="8">
        <v>2</v>
      </c>
      <c r="H107" s="8">
        <v>2</v>
      </c>
      <c r="I107" s="8">
        <v>0</v>
      </c>
      <c r="J107" s="8">
        <v>9</v>
      </c>
      <c r="K107" s="8">
        <v>4</v>
      </c>
      <c r="L107" s="8">
        <v>4</v>
      </c>
      <c r="M107" s="19">
        <v>24</v>
      </c>
      <c r="N107" s="8">
        <v>0</v>
      </c>
      <c r="O107" s="8">
        <v>0</v>
      </c>
      <c r="P107" s="8">
        <v>0</v>
      </c>
      <c r="Q107" s="8">
        <v>1</v>
      </c>
      <c r="R107" s="8">
        <v>6</v>
      </c>
      <c r="S107" s="8">
        <v>0</v>
      </c>
      <c r="T107" s="8">
        <v>0</v>
      </c>
      <c r="U107" s="19">
        <v>7</v>
      </c>
      <c r="V107" s="8">
        <v>9368</v>
      </c>
      <c r="W107" s="8">
        <v>7171</v>
      </c>
      <c r="X107" s="8">
        <v>9920</v>
      </c>
      <c r="Y107" s="8">
        <v>2018</v>
      </c>
      <c r="Z107" s="8">
        <v>0</v>
      </c>
      <c r="AA107" s="8">
        <v>0</v>
      </c>
      <c r="AB107" s="8">
        <v>15</v>
      </c>
      <c r="AC107" s="173">
        <v>104</v>
      </c>
      <c r="AD107" s="173">
        <v>0</v>
      </c>
      <c r="AE107" s="157">
        <f t="shared" si="14"/>
        <v>31</v>
      </c>
      <c r="AF107" s="157">
        <f t="shared" si="15"/>
        <v>28</v>
      </c>
      <c r="AG107" s="157">
        <f t="shared" si="16"/>
        <v>567532</v>
      </c>
      <c r="AH107" s="127">
        <v>962</v>
      </c>
      <c r="AI107" s="46">
        <v>77735</v>
      </c>
      <c r="AJ107" s="19">
        <v>44509</v>
      </c>
      <c r="AK107" s="88">
        <v>236</v>
      </c>
      <c r="AL107" s="88">
        <v>57</v>
      </c>
      <c r="AM107" s="87">
        <v>264</v>
      </c>
      <c r="AN107" s="87">
        <v>0</v>
      </c>
      <c r="AO107" s="91">
        <v>97</v>
      </c>
      <c r="AP107" s="91">
        <v>142</v>
      </c>
      <c r="AQ107" s="92">
        <v>72</v>
      </c>
      <c r="AR107" s="92">
        <v>38</v>
      </c>
      <c r="AS107" s="89">
        <v>222</v>
      </c>
      <c r="AT107" s="89">
        <v>67</v>
      </c>
      <c r="AU107" s="90">
        <v>73</v>
      </c>
      <c r="AV107" s="90">
        <v>44</v>
      </c>
      <c r="AW107" s="21">
        <f t="shared" si="17"/>
        <v>412.17416702239996</v>
      </c>
      <c r="AX107" s="21">
        <f>IFERROR(INT(AW107*'udziały-w-rynku'!$C$27),0)</f>
        <v>2053</v>
      </c>
      <c r="AY107" s="39">
        <f t="shared" si="18"/>
        <v>2053</v>
      </c>
      <c r="AZ107" s="34">
        <f t="shared" si="19"/>
        <v>2025</v>
      </c>
      <c r="BA107" s="31">
        <f t="shared" si="20"/>
        <v>73.321428571428569</v>
      </c>
      <c r="BB107" s="70" t="s">
        <v>429</v>
      </c>
      <c r="BC107" s="125" t="s">
        <v>426</v>
      </c>
      <c r="BD107" s="70">
        <f t="shared" si="25"/>
        <v>28</v>
      </c>
      <c r="BE107" s="71">
        <f t="shared" si="21"/>
        <v>4.5474625159161186E-5</v>
      </c>
      <c r="BF107" s="161">
        <f t="shared" si="22"/>
        <v>28.908264688303923</v>
      </c>
      <c r="BG107" s="39">
        <f>INT(IFERROR(AO107*(1/($AJ107/$AI107)),0)*'udziały-w-rynku'!$C$27)</f>
        <v>843</v>
      </c>
      <c r="BH107" s="39">
        <f>INT(IFERROR(AQ107*(1/($AJ107/$AI107)),0)*'udziały-w-rynku'!$C$27)</f>
        <v>626</v>
      </c>
      <c r="BI107" s="21">
        <f t="shared" si="23"/>
        <v>461.07618683861693</v>
      </c>
      <c r="BJ107" s="21">
        <f>IFERROR(INT(BI107*'udziały-w-rynku'!$C$27),0)</f>
        <v>2296</v>
      </c>
      <c r="BK107" s="170">
        <f t="shared" si="24"/>
        <v>2296</v>
      </c>
      <c r="BL107" s="40">
        <f>INT(IFERROR(AS107*(1/($AJ107/$AI107)),0)*'udziały-w-rynku'!$C$27)</f>
        <v>1931</v>
      </c>
      <c r="BM107" s="40">
        <f>INT(IFERROR(AU107*(1/($AJ107/$AI107)),0)*'udziały-w-rynku'!$C$27)</f>
        <v>635</v>
      </c>
    </row>
    <row r="108" spans="1:65">
      <c r="A108" s="158">
        <f>VLOOKUP(B108,konwerter_rejonów!A:B,2,FALSE)</f>
        <v>105</v>
      </c>
      <c r="B108" s="11">
        <v>105</v>
      </c>
      <c r="C108" s="85">
        <f>IFERROR(VLOOKUP(A108,konwerter_rejonów!E:F,2,FALSE),A108)</f>
        <v>105</v>
      </c>
      <c r="D108" s="8" t="s">
        <v>385</v>
      </c>
      <c r="E108" s="8" t="str">
        <f>VLOOKUP(B108,konwerter_rejonów!A:C,3,FALSE)</f>
        <v>Wołowska</v>
      </c>
      <c r="F108" s="8">
        <v>180</v>
      </c>
      <c r="G108" s="8">
        <v>280</v>
      </c>
      <c r="H108" s="8">
        <v>109</v>
      </c>
      <c r="I108" s="8">
        <v>113</v>
      </c>
      <c r="J108" s="8">
        <v>914</v>
      </c>
      <c r="K108" s="8">
        <v>554</v>
      </c>
      <c r="L108" s="8">
        <v>491</v>
      </c>
      <c r="M108" s="19">
        <v>2641</v>
      </c>
      <c r="N108" s="8">
        <v>4</v>
      </c>
      <c r="O108" s="8">
        <v>5</v>
      </c>
      <c r="P108" s="8">
        <v>2</v>
      </c>
      <c r="Q108" s="8">
        <v>7</v>
      </c>
      <c r="R108" s="8">
        <v>33</v>
      </c>
      <c r="S108" s="8">
        <v>5</v>
      </c>
      <c r="T108" s="8">
        <v>1</v>
      </c>
      <c r="U108" s="19">
        <v>57</v>
      </c>
      <c r="V108" s="8">
        <v>25024</v>
      </c>
      <c r="W108" s="8">
        <v>7185</v>
      </c>
      <c r="X108" s="8">
        <v>103595</v>
      </c>
      <c r="Y108" s="8">
        <v>21640</v>
      </c>
      <c r="Z108" s="8">
        <v>48</v>
      </c>
      <c r="AA108" s="8">
        <v>0</v>
      </c>
      <c r="AB108" s="8">
        <v>8</v>
      </c>
      <c r="AC108" s="173">
        <v>105</v>
      </c>
      <c r="AD108" s="173">
        <v>0</v>
      </c>
      <c r="AE108" s="157">
        <f t="shared" si="14"/>
        <v>2698</v>
      </c>
      <c r="AF108" s="157">
        <f t="shared" si="15"/>
        <v>2518</v>
      </c>
      <c r="AG108" s="157">
        <f t="shared" si="16"/>
        <v>567532</v>
      </c>
      <c r="AH108" s="127">
        <v>1959</v>
      </c>
      <c r="AI108" s="46">
        <v>77735</v>
      </c>
      <c r="AJ108" s="19">
        <v>44509</v>
      </c>
      <c r="AK108" s="88">
        <v>201</v>
      </c>
      <c r="AL108" s="88">
        <v>63</v>
      </c>
      <c r="AM108" s="87">
        <v>110</v>
      </c>
      <c r="AN108" s="87">
        <v>0</v>
      </c>
      <c r="AO108" s="91">
        <v>67</v>
      </c>
      <c r="AP108" s="91">
        <v>9</v>
      </c>
      <c r="AQ108" s="92">
        <v>39</v>
      </c>
      <c r="AR108" s="92">
        <v>20</v>
      </c>
      <c r="AS108" s="89">
        <v>93</v>
      </c>
      <c r="AT108" s="89">
        <v>19</v>
      </c>
      <c r="AU108" s="90">
        <v>34</v>
      </c>
      <c r="AV108" s="90">
        <v>21</v>
      </c>
      <c r="AW108" s="21">
        <f t="shared" si="17"/>
        <v>351.04664225212878</v>
      </c>
      <c r="AX108" s="21">
        <f>IFERROR(INT(AW108*'udziały-w-rynku'!$C$27),0)</f>
        <v>1748</v>
      </c>
      <c r="AY108" s="39">
        <f t="shared" si="18"/>
        <v>1748</v>
      </c>
      <c r="AZ108" s="34">
        <f t="shared" si="19"/>
        <v>-770</v>
      </c>
      <c r="BA108" s="31">
        <f t="shared" si="20"/>
        <v>0.6942017474185862</v>
      </c>
      <c r="BB108" s="70" t="s">
        <v>429</v>
      </c>
      <c r="BC108" s="125" t="s">
        <v>426</v>
      </c>
      <c r="BD108" s="70">
        <f t="shared" si="25"/>
        <v>2518</v>
      </c>
      <c r="BE108" s="71">
        <f t="shared" si="21"/>
        <v>4.0894680768131381E-3</v>
      </c>
      <c r="BF108" s="161">
        <f t="shared" si="22"/>
        <v>2599.6789458981889</v>
      </c>
      <c r="BG108" s="39">
        <f>INT(IFERROR(AO108*(1/($AJ108/$AI108)),0)*'udziały-w-rynku'!$C$27)</f>
        <v>582</v>
      </c>
      <c r="BH108" s="39">
        <f>INT(IFERROR(AQ108*(1/($AJ108/$AI108)),0)*'udziały-w-rynku'!$C$27)</f>
        <v>339</v>
      </c>
      <c r="BI108" s="21">
        <f t="shared" si="23"/>
        <v>192.11507784942373</v>
      </c>
      <c r="BJ108" s="21">
        <f>IFERROR(INT(BI108*'udziały-w-rynku'!$C$27),0)</f>
        <v>957</v>
      </c>
      <c r="BK108" s="170">
        <f t="shared" si="24"/>
        <v>957</v>
      </c>
      <c r="BL108" s="40">
        <f>INT(IFERROR(AS108*(1/($AJ108/$AI108)),0)*'udziały-w-rynku'!$C$27)</f>
        <v>809</v>
      </c>
      <c r="BM108" s="40">
        <f>INT(IFERROR(AU108*(1/($AJ108/$AI108)),0)*'udziały-w-rynku'!$C$27)</f>
        <v>295</v>
      </c>
    </row>
    <row r="109" spans="1:65">
      <c r="A109" s="158">
        <f>VLOOKUP(B109,konwerter_rejonów!A:B,2,FALSE)</f>
        <v>106</v>
      </c>
      <c r="B109" s="11">
        <v>106</v>
      </c>
      <c r="C109" s="85" t="str">
        <f>IFERROR(VLOOKUP(A109,konwerter_rejonów!E:F,2,FALSE),A109)</f>
        <v>A49</v>
      </c>
      <c r="D109" s="8" t="s">
        <v>385</v>
      </c>
      <c r="E109" s="8" t="str">
        <f>VLOOKUP(B109,konwerter_rejonów!A:C,3,FALSE)</f>
        <v>Wrozamet</v>
      </c>
      <c r="F109" s="8">
        <v>9</v>
      </c>
      <c r="G109" s="8">
        <v>18</v>
      </c>
      <c r="H109" s="8">
        <v>5</v>
      </c>
      <c r="I109" s="8">
        <v>13</v>
      </c>
      <c r="J109" s="8">
        <v>44</v>
      </c>
      <c r="K109" s="8">
        <v>35</v>
      </c>
      <c r="L109" s="8">
        <v>38</v>
      </c>
      <c r="M109" s="19">
        <v>162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8">
        <v>1</v>
      </c>
      <c r="T109" s="8">
        <v>0</v>
      </c>
      <c r="U109" s="19">
        <v>1</v>
      </c>
      <c r="V109" s="8">
        <v>15406</v>
      </c>
      <c r="W109" s="8">
        <v>5229</v>
      </c>
      <c r="X109" s="8">
        <v>6825</v>
      </c>
      <c r="Y109" s="8">
        <v>84291</v>
      </c>
      <c r="Z109" s="8">
        <v>548</v>
      </c>
      <c r="AA109" s="8">
        <v>0</v>
      </c>
      <c r="AB109" s="8">
        <v>18</v>
      </c>
      <c r="AC109" s="173">
        <v>106</v>
      </c>
      <c r="AD109" s="173">
        <v>0</v>
      </c>
      <c r="AE109" s="157">
        <f t="shared" si="14"/>
        <v>163</v>
      </c>
      <c r="AF109" s="157">
        <f t="shared" si="15"/>
        <v>154</v>
      </c>
      <c r="AG109" s="157">
        <f t="shared" si="16"/>
        <v>567532</v>
      </c>
      <c r="AH109" s="127">
        <v>1156</v>
      </c>
      <c r="AI109" s="46">
        <v>77735</v>
      </c>
      <c r="AJ109" s="19">
        <v>44509</v>
      </c>
      <c r="AK109" s="88">
        <v>512</v>
      </c>
      <c r="AL109" s="88">
        <v>270</v>
      </c>
      <c r="AM109" s="87">
        <v>328</v>
      </c>
      <c r="AN109" s="87">
        <v>0</v>
      </c>
      <c r="AO109" s="91">
        <v>221</v>
      </c>
      <c r="AP109" s="91">
        <v>-1</v>
      </c>
      <c r="AQ109" s="92">
        <v>198</v>
      </c>
      <c r="AR109" s="92">
        <v>166</v>
      </c>
      <c r="AS109" s="89">
        <v>218</v>
      </c>
      <c r="AT109" s="89">
        <v>113</v>
      </c>
      <c r="AU109" s="90">
        <v>143</v>
      </c>
      <c r="AV109" s="90">
        <v>126</v>
      </c>
      <c r="AW109" s="21">
        <f t="shared" si="17"/>
        <v>894.20836235368131</v>
      </c>
      <c r="AX109" s="21">
        <f>IFERROR(INT(AW109*'udziały-w-rynku'!$C$27),0)</f>
        <v>4454</v>
      </c>
      <c r="AY109" s="39">
        <f t="shared" si="18"/>
        <v>4454</v>
      </c>
      <c r="AZ109" s="34">
        <f t="shared" si="19"/>
        <v>4300</v>
      </c>
      <c r="BA109" s="31">
        <f t="shared" si="20"/>
        <v>28.922077922077921</v>
      </c>
      <c r="BB109" s="70" t="s">
        <v>429</v>
      </c>
      <c r="BC109" s="125" t="s">
        <v>426</v>
      </c>
      <c r="BD109" s="70">
        <f t="shared" si="25"/>
        <v>154</v>
      </c>
      <c r="BE109" s="71">
        <f t="shared" si="21"/>
        <v>2.5011043837538656E-4</v>
      </c>
      <c r="BF109" s="161">
        <f t="shared" si="22"/>
        <v>158.99545578567162</v>
      </c>
      <c r="BG109" s="39">
        <f>INT(IFERROR(AO109*(1/($AJ109/$AI109)),0)*'udziały-w-rynku'!$C$27)</f>
        <v>1922</v>
      </c>
      <c r="BH109" s="39">
        <f>INT(IFERROR(AQ109*(1/($AJ109/$AI109)),0)*'udziały-w-rynku'!$C$27)</f>
        <v>1722</v>
      </c>
      <c r="BI109" s="21">
        <f t="shared" si="23"/>
        <v>572.85223213282711</v>
      </c>
      <c r="BJ109" s="21">
        <f>IFERROR(INT(BI109*'udziały-w-rynku'!$C$27),0)</f>
        <v>2853</v>
      </c>
      <c r="BK109" s="170">
        <f t="shared" si="24"/>
        <v>2853</v>
      </c>
      <c r="BL109" s="40">
        <f>INT(IFERROR(AS109*(1/($AJ109/$AI109)),0)*'udziały-w-rynku'!$C$27)</f>
        <v>1896</v>
      </c>
      <c r="BM109" s="40">
        <f>INT(IFERROR(AU109*(1/($AJ109/$AI109)),0)*'udziały-w-rynku'!$C$27)</f>
        <v>1244</v>
      </c>
    </row>
    <row r="110" spans="1:65">
      <c r="A110" s="158">
        <f>VLOOKUP(B110,konwerter_rejonów!A:B,2,FALSE)</f>
        <v>107</v>
      </c>
      <c r="B110" s="11">
        <v>107</v>
      </c>
      <c r="C110" s="85">
        <f>IFERROR(VLOOKUP(A110,konwerter_rejonów!E:F,2,FALSE),A110)</f>
        <v>107</v>
      </c>
      <c r="D110" s="8" t="s">
        <v>385</v>
      </c>
      <c r="E110" s="8" t="str">
        <f>VLOOKUP(B110,konwerter_rejonów!A:C,3,FALSE)</f>
        <v>Kamieńskiego</v>
      </c>
      <c r="F110" s="8">
        <v>124</v>
      </c>
      <c r="G110" s="8">
        <v>195</v>
      </c>
      <c r="H110" s="8">
        <v>40</v>
      </c>
      <c r="I110" s="8">
        <v>74</v>
      </c>
      <c r="J110" s="8">
        <v>622</v>
      </c>
      <c r="K110" s="8">
        <v>496</v>
      </c>
      <c r="L110" s="8">
        <v>355</v>
      </c>
      <c r="M110" s="19">
        <v>1906</v>
      </c>
      <c r="N110" s="8">
        <v>4</v>
      </c>
      <c r="O110" s="8">
        <v>2</v>
      </c>
      <c r="P110" s="8">
        <v>0</v>
      </c>
      <c r="Q110" s="8">
        <v>2</v>
      </c>
      <c r="R110" s="8">
        <v>24</v>
      </c>
      <c r="S110" s="8">
        <v>5</v>
      </c>
      <c r="T110" s="8">
        <v>2</v>
      </c>
      <c r="U110" s="19">
        <v>39</v>
      </c>
      <c r="V110" s="8">
        <v>1024</v>
      </c>
      <c r="W110" s="8">
        <v>91</v>
      </c>
      <c r="X110" s="8">
        <v>71611</v>
      </c>
      <c r="Y110" s="8">
        <v>1290</v>
      </c>
      <c r="Z110" s="8">
        <v>0</v>
      </c>
      <c r="AA110" s="8">
        <v>0</v>
      </c>
      <c r="AB110" s="8">
        <v>1</v>
      </c>
      <c r="AC110" s="173">
        <v>107</v>
      </c>
      <c r="AD110" s="173">
        <v>0</v>
      </c>
      <c r="AE110" s="157">
        <f t="shared" si="14"/>
        <v>1945</v>
      </c>
      <c r="AF110" s="157">
        <f t="shared" si="15"/>
        <v>1821</v>
      </c>
      <c r="AG110" s="157">
        <f t="shared" si="16"/>
        <v>567532</v>
      </c>
      <c r="AH110" s="127">
        <v>5179</v>
      </c>
      <c r="AI110" s="46">
        <v>77735</v>
      </c>
      <c r="AJ110" s="19">
        <v>44509</v>
      </c>
      <c r="AK110" s="88">
        <v>30</v>
      </c>
      <c r="AL110" s="88">
        <v>22</v>
      </c>
      <c r="AM110" s="87">
        <v>21</v>
      </c>
      <c r="AN110" s="87">
        <v>0</v>
      </c>
      <c r="AO110" s="91">
        <v>15</v>
      </c>
      <c r="AP110" s="91">
        <v>-1</v>
      </c>
      <c r="AQ110" s="92">
        <v>23</v>
      </c>
      <c r="AR110" s="92">
        <v>17</v>
      </c>
      <c r="AS110" s="89">
        <v>12</v>
      </c>
      <c r="AT110" s="89">
        <v>6</v>
      </c>
      <c r="AU110" s="90">
        <v>17</v>
      </c>
      <c r="AV110" s="90">
        <v>13</v>
      </c>
      <c r="AW110" s="21">
        <f t="shared" si="17"/>
        <v>52.395021231661012</v>
      </c>
      <c r="AX110" s="21">
        <f>IFERROR(INT(AW110*'udziały-w-rynku'!$C$27),0)</f>
        <v>261</v>
      </c>
      <c r="AY110" s="39">
        <f t="shared" si="18"/>
        <v>261</v>
      </c>
      <c r="AZ110" s="34">
        <f t="shared" si="19"/>
        <v>-1560</v>
      </c>
      <c r="BA110" s="31">
        <f t="shared" si="20"/>
        <v>0.14332784184514002</v>
      </c>
      <c r="BB110" s="70" t="s">
        <v>429</v>
      </c>
      <c r="BC110" s="125" t="s">
        <v>426</v>
      </c>
      <c r="BD110" s="70">
        <f t="shared" si="25"/>
        <v>1821</v>
      </c>
      <c r="BE110" s="71">
        <f t="shared" si="21"/>
        <v>2.9574747291011617E-3</v>
      </c>
      <c r="BF110" s="161">
        <f t="shared" si="22"/>
        <v>1880.0696427643377</v>
      </c>
      <c r="BG110" s="39">
        <f>INT(IFERROR(AO110*(1/($AJ110/$AI110)),0)*'udziały-w-rynku'!$C$27)</f>
        <v>130</v>
      </c>
      <c r="BH110" s="39">
        <f>INT(IFERROR(AQ110*(1/($AJ110/$AI110)),0)*'udziały-w-rynku'!$C$27)</f>
        <v>200</v>
      </c>
      <c r="BI110" s="21">
        <f t="shared" si="23"/>
        <v>36.676514862162712</v>
      </c>
      <c r="BJ110" s="21">
        <f>IFERROR(INT(BI110*'udziały-w-rynku'!$C$27),0)</f>
        <v>182</v>
      </c>
      <c r="BK110" s="170">
        <f t="shared" si="24"/>
        <v>182</v>
      </c>
      <c r="BL110" s="40">
        <f>INT(IFERROR(AS110*(1/($AJ110/$AI110)),0)*'udziały-w-rynku'!$C$27)</f>
        <v>104</v>
      </c>
      <c r="BM110" s="40">
        <f>INT(IFERROR(AU110*(1/($AJ110/$AI110)),0)*'udziały-w-rynku'!$C$27)</f>
        <v>147</v>
      </c>
    </row>
    <row r="111" spans="1:65">
      <c r="A111" s="158">
        <f>VLOOKUP(B111,konwerter_rejonów!A:B,2,FALSE)</f>
        <v>108</v>
      </c>
      <c r="B111" s="11">
        <v>108</v>
      </c>
      <c r="C111" s="85" t="str">
        <f>IFERROR(VLOOKUP(A111,konwerter_rejonów!E:F,2,FALSE),A111)</f>
        <v>A24</v>
      </c>
      <c r="D111" s="8" t="s">
        <v>385</v>
      </c>
      <c r="E111" s="8" t="str">
        <f>VLOOKUP(B111,konwerter_rejonów!A:C,3,FALSE)</f>
        <v>Milicka</v>
      </c>
      <c r="F111" s="8">
        <v>43</v>
      </c>
      <c r="G111" s="8">
        <v>63</v>
      </c>
      <c r="H111" s="8">
        <v>27</v>
      </c>
      <c r="I111" s="8">
        <v>42</v>
      </c>
      <c r="J111" s="8">
        <v>191</v>
      </c>
      <c r="K111" s="8">
        <v>203</v>
      </c>
      <c r="L111" s="8">
        <v>169</v>
      </c>
      <c r="M111" s="19">
        <v>738</v>
      </c>
      <c r="N111" s="8">
        <v>0</v>
      </c>
      <c r="O111" s="8">
        <v>1</v>
      </c>
      <c r="P111" s="8">
        <v>1</v>
      </c>
      <c r="Q111" s="8">
        <v>3</v>
      </c>
      <c r="R111" s="8">
        <v>13</v>
      </c>
      <c r="S111" s="8">
        <v>5</v>
      </c>
      <c r="T111" s="8">
        <v>2</v>
      </c>
      <c r="U111" s="19">
        <v>25</v>
      </c>
      <c r="V111" s="8">
        <v>417</v>
      </c>
      <c r="W111" s="8">
        <v>4606</v>
      </c>
      <c r="X111" s="8">
        <v>56708</v>
      </c>
      <c r="Y111" s="8">
        <v>4917</v>
      </c>
      <c r="Z111" s="8">
        <v>0</v>
      </c>
      <c r="AA111" s="8">
        <v>0</v>
      </c>
      <c r="AB111" s="8">
        <v>5</v>
      </c>
      <c r="AC111" s="173">
        <v>108</v>
      </c>
      <c r="AD111" s="173">
        <v>0</v>
      </c>
      <c r="AE111" s="157">
        <f t="shared" si="14"/>
        <v>763</v>
      </c>
      <c r="AF111" s="157">
        <f t="shared" si="15"/>
        <v>720</v>
      </c>
      <c r="AG111" s="157">
        <f t="shared" si="16"/>
        <v>567532</v>
      </c>
      <c r="AH111" s="127">
        <v>583</v>
      </c>
      <c r="AI111" s="46">
        <v>77735</v>
      </c>
      <c r="AJ111" s="19">
        <v>44509</v>
      </c>
      <c r="AK111" s="88">
        <v>55</v>
      </c>
      <c r="AL111" s="88">
        <v>14</v>
      </c>
      <c r="AM111" s="87">
        <v>28</v>
      </c>
      <c r="AN111" s="87">
        <v>0</v>
      </c>
      <c r="AO111" s="91">
        <v>13</v>
      </c>
      <c r="AP111" s="91">
        <v>-1</v>
      </c>
      <c r="AQ111" s="92">
        <v>8</v>
      </c>
      <c r="AR111" s="92">
        <v>5</v>
      </c>
      <c r="AS111" s="89">
        <v>13</v>
      </c>
      <c r="AT111" s="89">
        <v>-1</v>
      </c>
      <c r="AU111" s="90">
        <v>13</v>
      </c>
      <c r="AV111" s="90">
        <v>5</v>
      </c>
      <c r="AW111" s="21">
        <f t="shared" si="17"/>
        <v>96.057538924711864</v>
      </c>
      <c r="AX111" s="21">
        <f>IFERROR(INT(AW111*'udziały-w-rynku'!$C$27),0)</f>
        <v>478</v>
      </c>
      <c r="AY111" s="39">
        <f t="shared" si="18"/>
        <v>478</v>
      </c>
      <c r="AZ111" s="34">
        <f t="shared" si="19"/>
        <v>-242</v>
      </c>
      <c r="BA111" s="31">
        <f t="shared" si="20"/>
        <v>0.66388888888888886</v>
      </c>
      <c r="BB111" s="70" t="s">
        <v>429</v>
      </c>
      <c r="BC111" s="125" t="s">
        <v>426</v>
      </c>
      <c r="BD111" s="70">
        <f t="shared" si="25"/>
        <v>720</v>
      </c>
      <c r="BE111" s="71">
        <f t="shared" si="21"/>
        <v>1.1693475040927162E-3</v>
      </c>
      <c r="BF111" s="161">
        <f t="shared" si="22"/>
        <v>743.35537769924372</v>
      </c>
      <c r="BG111" s="39">
        <f>INT(IFERROR(AO111*(1/($AJ111/$AI111)),0)*'udziały-w-rynku'!$C$27)</f>
        <v>113</v>
      </c>
      <c r="BH111" s="39">
        <f>INT(IFERROR(AQ111*(1/($AJ111/$AI111)),0)*'udziały-w-rynku'!$C$27)</f>
        <v>69</v>
      </c>
      <c r="BI111" s="21">
        <f t="shared" si="23"/>
        <v>48.902019816216949</v>
      </c>
      <c r="BJ111" s="21">
        <f>IFERROR(INT(BI111*'udziały-w-rynku'!$C$27),0)</f>
        <v>243</v>
      </c>
      <c r="BK111" s="170">
        <f t="shared" si="24"/>
        <v>243</v>
      </c>
      <c r="BL111" s="40">
        <f>INT(IFERROR(AS111*(1/($AJ111/$AI111)),0)*'udziały-w-rynku'!$C$27)</f>
        <v>113</v>
      </c>
      <c r="BM111" s="40">
        <f>INT(IFERROR(AU111*(1/($AJ111/$AI111)),0)*'udziały-w-rynku'!$C$27)</f>
        <v>113</v>
      </c>
    </row>
    <row r="112" spans="1:65">
      <c r="A112" s="158">
        <f>VLOOKUP(B112,konwerter_rejonów!A:B,2,FALSE)</f>
        <v>109</v>
      </c>
      <c r="B112" s="11">
        <v>109</v>
      </c>
      <c r="C112" s="85" t="str">
        <f>IFERROR(VLOOKUP(A112,konwerter_rejonów!E:F,2,FALSE),A112)</f>
        <v>A25</v>
      </c>
      <c r="D112" s="8" t="s">
        <v>385</v>
      </c>
      <c r="E112" s="8" t="str">
        <f>VLOOKUP(B112,konwerter_rejonów!A:C,3,FALSE)</f>
        <v>Poświętne</v>
      </c>
      <c r="F112" s="8">
        <v>93</v>
      </c>
      <c r="G112" s="8">
        <v>122</v>
      </c>
      <c r="H112" s="8">
        <v>42</v>
      </c>
      <c r="I112" s="8">
        <v>38</v>
      </c>
      <c r="J112" s="8">
        <v>382</v>
      </c>
      <c r="K112" s="8">
        <v>167</v>
      </c>
      <c r="L112" s="8">
        <v>64</v>
      </c>
      <c r="M112" s="19">
        <v>908</v>
      </c>
      <c r="N112" s="8">
        <v>3</v>
      </c>
      <c r="O112" s="8">
        <v>0</v>
      </c>
      <c r="P112" s="8">
        <v>0</v>
      </c>
      <c r="Q112" s="8">
        <v>0</v>
      </c>
      <c r="R112" s="8">
        <v>20</v>
      </c>
      <c r="S112" s="8">
        <v>3</v>
      </c>
      <c r="T112" s="8">
        <v>1</v>
      </c>
      <c r="U112" s="19">
        <v>27</v>
      </c>
      <c r="V112" s="8">
        <v>1906</v>
      </c>
      <c r="W112" s="8">
        <v>375</v>
      </c>
      <c r="X112" s="8">
        <v>44431</v>
      </c>
      <c r="Y112" s="8">
        <v>1120</v>
      </c>
      <c r="Z112" s="8">
        <v>0</v>
      </c>
      <c r="AA112" s="8">
        <v>0</v>
      </c>
      <c r="AB112" s="8">
        <v>0</v>
      </c>
      <c r="AC112" s="173">
        <v>109</v>
      </c>
      <c r="AD112" s="173">
        <v>315</v>
      </c>
      <c r="AE112" s="157">
        <f t="shared" si="14"/>
        <v>935</v>
      </c>
      <c r="AF112" s="157">
        <f t="shared" si="15"/>
        <v>842</v>
      </c>
      <c r="AG112" s="157">
        <f t="shared" si="16"/>
        <v>567532</v>
      </c>
      <c r="AH112" s="127">
        <v>517</v>
      </c>
      <c r="AI112" s="46">
        <v>77735</v>
      </c>
      <c r="AJ112" s="19">
        <v>44509</v>
      </c>
      <c r="AK112" s="88" t="s">
        <v>871</v>
      </c>
      <c r="AL112" s="88" t="s">
        <v>871</v>
      </c>
      <c r="AM112" s="87" t="s">
        <v>871</v>
      </c>
      <c r="AN112" s="87" t="s">
        <v>871</v>
      </c>
      <c r="AO112" s="91" t="s">
        <v>871</v>
      </c>
      <c r="AP112" s="91" t="s">
        <v>871</v>
      </c>
      <c r="AQ112" s="92" t="s">
        <v>871</v>
      </c>
      <c r="AR112" s="92" t="s">
        <v>871</v>
      </c>
      <c r="AS112" s="89" t="s">
        <v>871</v>
      </c>
      <c r="AT112" s="89" t="s">
        <v>871</v>
      </c>
      <c r="AU112" s="90" t="s">
        <v>871</v>
      </c>
      <c r="AV112" s="90" t="s">
        <v>871</v>
      </c>
      <c r="AW112" s="21">
        <f t="shared" si="17"/>
        <v>0</v>
      </c>
      <c r="AX112" s="21">
        <f>IFERROR(INT(AW112*'udziały-w-rynku'!$C$27),0)</f>
        <v>0</v>
      </c>
      <c r="AY112" s="39">
        <f t="shared" si="18"/>
        <v>0</v>
      </c>
      <c r="AZ112" s="34">
        <f t="shared" si="19"/>
        <v>-842</v>
      </c>
      <c r="BA112" s="31">
        <f t="shared" si="20"/>
        <v>0</v>
      </c>
      <c r="BB112" s="70" t="s">
        <v>429</v>
      </c>
      <c r="BC112" s="125" t="s">
        <v>426</v>
      </c>
      <c r="BD112" s="70">
        <f t="shared" si="25"/>
        <v>842</v>
      </c>
      <c r="BE112" s="71">
        <f t="shared" si="21"/>
        <v>1.3674869422862044E-3</v>
      </c>
      <c r="BF112" s="161">
        <f t="shared" si="22"/>
        <v>869.3128166982824</v>
      </c>
      <c r="BG112" s="39">
        <f>INT(IFERROR(AO112*(1/($AJ112/$AI112)),0)*'udziały-w-rynku'!$C$27)</f>
        <v>0</v>
      </c>
      <c r="BH112" s="39">
        <f>INT(IFERROR(AQ112*(1/($AJ112/$AI112)),0)*'udziały-w-rynku'!$C$27)</f>
        <v>0</v>
      </c>
      <c r="BI112" s="21">
        <f t="shared" si="23"/>
        <v>0</v>
      </c>
      <c r="BJ112" s="21">
        <f>IFERROR(INT(BI112*'udziały-w-rynku'!$C$27),0)</f>
        <v>0</v>
      </c>
      <c r="BK112" s="170">
        <f t="shared" si="24"/>
        <v>0</v>
      </c>
      <c r="BL112" s="40">
        <f>INT(IFERROR(AS112*(1/($AJ112/$AI112)),0)*'udziały-w-rynku'!$C$27)</f>
        <v>0</v>
      </c>
      <c r="BM112" s="40">
        <f>INT(IFERROR(AU112*(1/($AJ112/$AI112)),0)*'udziały-w-rynku'!$C$27)</f>
        <v>0</v>
      </c>
    </row>
    <row r="113" spans="1:65">
      <c r="A113" s="158">
        <f>VLOOKUP(B113,konwerter_rejonów!A:B,2,FALSE)</f>
        <v>110</v>
      </c>
      <c r="B113" s="11">
        <v>110</v>
      </c>
      <c r="C113" s="85">
        <f>IFERROR(VLOOKUP(A113,konwerter_rejonów!E:F,2,FALSE),A113)</f>
        <v>110</v>
      </c>
      <c r="D113" s="8" t="s">
        <v>385</v>
      </c>
      <c r="E113" s="8" t="str">
        <f>VLOOKUP(B113,konwerter_rejonów!A:C,3,FALSE)</f>
        <v>Paprotna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19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19">
        <v>0</v>
      </c>
      <c r="V113" s="8">
        <v>9854</v>
      </c>
      <c r="W113" s="8">
        <v>75790</v>
      </c>
      <c r="X113" s="8">
        <v>0</v>
      </c>
      <c r="Y113" s="8">
        <v>10127</v>
      </c>
      <c r="Z113" s="8">
        <v>0</v>
      </c>
      <c r="AA113" s="8">
        <v>0</v>
      </c>
      <c r="AB113" s="8">
        <v>5</v>
      </c>
      <c r="AC113" s="173">
        <v>110</v>
      </c>
      <c r="AD113" s="173">
        <v>0</v>
      </c>
      <c r="AE113" s="157">
        <f t="shared" si="14"/>
        <v>0</v>
      </c>
      <c r="AF113" s="157">
        <f t="shared" si="15"/>
        <v>0</v>
      </c>
      <c r="AG113" s="157">
        <f t="shared" si="16"/>
        <v>567532</v>
      </c>
      <c r="AH113" s="127">
        <v>1219</v>
      </c>
      <c r="AI113" s="46">
        <v>77735</v>
      </c>
      <c r="AJ113" s="19">
        <v>44509</v>
      </c>
      <c r="AK113" s="88">
        <v>9</v>
      </c>
      <c r="AL113" s="88">
        <v>-1</v>
      </c>
      <c r="AM113" s="87">
        <v>41</v>
      </c>
      <c r="AN113" s="87">
        <v>0</v>
      </c>
      <c r="AO113" s="91">
        <v>2</v>
      </c>
      <c r="AP113" s="91">
        <v>31</v>
      </c>
      <c r="AQ113" s="92">
        <v>15</v>
      </c>
      <c r="AR113" s="92">
        <v>5</v>
      </c>
      <c r="AS113" s="89">
        <v>24</v>
      </c>
      <c r="AT113" s="89">
        <v>9</v>
      </c>
      <c r="AU113" s="90">
        <v>18</v>
      </c>
      <c r="AV113" s="90">
        <v>10</v>
      </c>
      <c r="AW113" s="21">
        <f t="shared" si="17"/>
        <v>15.718506369498304</v>
      </c>
      <c r="AX113" s="21">
        <f>IFERROR(INT(AW113*'udziały-w-rynku'!$C$27),0)</f>
        <v>78</v>
      </c>
      <c r="AY113" s="39">
        <f t="shared" si="18"/>
        <v>78</v>
      </c>
      <c r="AZ113" s="34">
        <f t="shared" si="19"/>
        <v>78</v>
      </c>
      <c r="BA113" s="31" t="str">
        <f t="shared" si="20"/>
        <v/>
      </c>
      <c r="BB113" s="70" t="s">
        <v>429</v>
      </c>
      <c r="BC113" s="125" t="s">
        <v>426</v>
      </c>
      <c r="BD113" s="70">
        <f t="shared" si="25"/>
        <v>0</v>
      </c>
      <c r="BE113" s="71">
        <f t="shared" si="21"/>
        <v>0</v>
      </c>
      <c r="BF113" s="161">
        <f t="shared" si="22"/>
        <v>0</v>
      </c>
      <c r="BG113" s="39">
        <f>INT(IFERROR(AO113*(1/($AJ113/$AI113)),0)*'udziały-w-rynku'!$C$27)</f>
        <v>17</v>
      </c>
      <c r="BH113" s="39">
        <f>INT(IFERROR(AQ113*(1/($AJ113/$AI113)),0)*'udziały-w-rynku'!$C$27)</f>
        <v>130</v>
      </c>
      <c r="BI113" s="21">
        <f t="shared" si="23"/>
        <v>71.606529016603389</v>
      </c>
      <c r="BJ113" s="21">
        <f>IFERROR(INT(BI113*'udziały-w-rynku'!$C$27),0)</f>
        <v>356</v>
      </c>
      <c r="BK113" s="170">
        <f t="shared" si="24"/>
        <v>356</v>
      </c>
      <c r="BL113" s="40">
        <f>INT(IFERROR(AS113*(1/($AJ113/$AI113)),0)*'udziały-w-rynku'!$C$27)</f>
        <v>208</v>
      </c>
      <c r="BM113" s="40">
        <f>INT(IFERROR(AU113*(1/($AJ113/$AI113)),0)*'udziały-w-rynku'!$C$27)</f>
        <v>156</v>
      </c>
    </row>
    <row r="114" spans="1:65">
      <c r="A114" s="158">
        <f>VLOOKUP(B114,konwerter_rejonów!A:B,2,FALSE)</f>
        <v>111</v>
      </c>
      <c r="B114" s="11">
        <v>111</v>
      </c>
      <c r="C114" s="85">
        <f>IFERROR(VLOOKUP(A114,konwerter_rejonów!E:F,2,FALSE),A114)</f>
        <v>111</v>
      </c>
      <c r="D114" s="8" t="s">
        <v>385</v>
      </c>
      <c r="E114" s="8" t="str">
        <f>VLOOKUP(B114,konwerter_rejonów!A:C,3,FALSE)</f>
        <v>Ślazowa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19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19">
        <v>0</v>
      </c>
      <c r="V114" s="8">
        <v>35</v>
      </c>
      <c r="W114" s="8">
        <v>35</v>
      </c>
      <c r="X114" s="8">
        <v>0</v>
      </c>
      <c r="Y114" s="8">
        <v>11</v>
      </c>
      <c r="Z114" s="8">
        <v>0</v>
      </c>
      <c r="AA114" s="8">
        <v>0</v>
      </c>
      <c r="AB114" s="8">
        <v>5</v>
      </c>
      <c r="AC114" s="173">
        <v>111</v>
      </c>
      <c r="AD114" s="173">
        <v>0</v>
      </c>
      <c r="AE114" s="157">
        <f t="shared" si="14"/>
        <v>0</v>
      </c>
      <c r="AF114" s="157">
        <f t="shared" si="15"/>
        <v>0</v>
      </c>
      <c r="AG114" s="157">
        <f t="shared" si="16"/>
        <v>567532</v>
      </c>
      <c r="AH114" s="127">
        <v>22</v>
      </c>
      <c r="AI114" s="46">
        <v>77735</v>
      </c>
      <c r="AJ114" s="19">
        <v>44509</v>
      </c>
      <c r="AK114" s="88">
        <v>22</v>
      </c>
      <c r="AL114" s="88">
        <v>8</v>
      </c>
      <c r="AM114" s="87">
        <v>20</v>
      </c>
      <c r="AN114" s="87">
        <v>0</v>
      </c>
      <c r="AO114" s="91">
        <v>2</v>
      </c>
      <c r="AP114" s="91">
        <v>6</v>
      </c>
      <c r="AQ114" s="92">
        <v>17</v>
      </c>
      <c r="AR114" s="92">
        <v>6</v>
      </c>
      <c r="AS114" s="89">
        <v>14</v>
      </c>
      <c r="AT114" s="89">
        <v>5</v>
      </c>
      <c r="AU114" s="90">
        <v>14</v>
      </c>
      <c r="AV114" s="90">
        <v>9</v>
      </c>
      <c r="AW114" s="21">
        <f t="shared" si="17"/>
        <v>38.423015569884747</v>
      </c>
      <c r="AX114" s="21">
        <f>IFERROR(INT(AW114*'udziały-w-rynku'!$C$27),0)</f>
        <v>191</v>
      </c>
      <c r="AY114" s="39">
        <f t="shared" si="18"/>
        <v>191</v>
      </c>
      <c r="AZ114" s="34">
        <f t="shared" si="19"/>
        <v>191</v>
      </c>
      <c r="BA114" s="31" t="str">
        <f t="shared" si="20"/>
        <v/>
      </c>
      <c r="BB114" s="70" t="s">
        <v>429</v>
      </c>
      <c r="BC114" s="125" t="s">
        <v>426</v>
      </c>
      <c r="BD114" s="70">
        <f t="shared" si="25"/>
        <v>0</v>
      </c>
      <c r="BE114" s="71">
        <f t="shared" si="21"/>
        <v>0</v>
      </c>
      <c r="BF114" s="161">
        <f t="shared" si="22"/>
        <v>0</v>
      </c>
      <c r="BG114" s="39">
        <f>INT(IFERROR(AO114*(1/($AJ114/$AI114)),0)*'udziały-w-rynku'!$C$27)</f>
        <v>17</v>
      </c>
      <c r="BH114" s="39">
        <f>INT(IFERROR(AQ114*(1/($AJ114/$AI114)),0)*'udziały-w-rynku'!$C$27)</f>
        <v>147</v>
      </c>
      <c r="BI114" s="21">
        <f t="shared" si="23"/>
        <v>34.930014154440677</v>
      </c>
      <c r="BJ114" s="21">
        <f>IFERROR(INT(BI114*'udziały-w-rynku'!$C$27),0)</f>
        <v>174</v>
      </c>
      <c r="BK114" s="170">
        <f t="shared" si="24"/>
        <v>174</v>
      </c>
      <c r="BL114" s="40">
        <f>INT(IFERROR(AS114*(1/($AJ114/$AI114)),0)*'udziały-w-rynku'!$C$27)</f>
        <v>121</v>
      </c>
      <c r="BM114" s="40">
        <f>INT(IFERROR(AU114*(1/($AJ114/$AI114)),0)*'udziały-w-rynku'!$C$27)</f>
        <v>121</v>
      </c>
    </row>
    <row r="115" spans="1:65">
      <c r="A115" s="158">
        <f>VLOOKUP(B115,konwerter_rejonów!A:B,2,FALSE)</f>
        <v>112</v>
      </c>
      <c r="B115" s="11">
        <v>112</v>
      </c>
      <c r="C115" s="85" t="str">
        <f>IFERROR(VLOOKUP(A115,konwerter_rejonów!E:F,2,FALSE),A115)</f>
        <v>A46</v>
      </c>
      <c r="D115" s="8" t="s">
        <v>385</v>
      </c>
      <c r="E115" s="8" t="str">
        <f>VLOOKUP(B115,konwerter_rejonów!A:C,3,FALSE)</f>
        <v>Lipska</v>
      </c>
      <c r="F115" s="8">
        <v>180</v>
      </c>
      <c r="G115" s="8">
        <v>232</v>
      </c>
      <c r="H115" s="8">
        <v>23</v>
      </c>
      <c r="I115" s="8">
        <v>54</v>
      </c>
      <c r="J115" s="8">
        <v>577</v>
      </c>
      <c r="K115" s="8">
        <v>192</v>
      </c>
      <c r="L115" s="8">
        <v>207</v>
      </c>
      <c r="M115" s="19">
        <v>1465</v>
      </c>
      <c r="N115" s="8">
        <v>4</v>
      </c>
      <c r="O115" s="8">
        <v>3</v>
      </c>
      <c r="P115" s="8">
        <v>0</v>
      </c>
      <c r="Q115" s="8">
        <v>4</v>
      </c>
      <c r="R115" s="8">
        <v>23</v>
      </c>
      <c r="S115" s="8">
        <v>4</v>
      </c>
      <c r="T115" s="8">
        <v>0</v>
      </c>
      <c r="U115" s="19">
        <v>38</v>
      </c>
      <c r="V115" s="8">
        <v>325</v>
      </c>
      <c r="W115" s="8">
        <v>916</v>
      </c>
      <c r="X115" s="8">
        <v>73499</v>
      </c>
      <c r="Y115" s="8">
        <v>75</v>
      </c>
      <c r="Z115" s="8">
        <v>0</v>
      </c>
      <c r="AA115" s="8">
        <v>0</v>
      </c>
      <c r="AB115" s="8">
        <v>10</v>
      </c>
      <c r="AC115" s="173">
        <v>112</v>
      </c>
      <c r="AD115" s="173">
        <v>0</v>
      </c>
      <c r="AE115" s="157">
        <f t="shared" si="14"/>
        <v>1503</v>
      </c>
      <c r="AF115" s="157">
        <f t="shared" si="15"/>
        <v>1323</v>
      </c>
      <c r="AG115" s="157">
        <f t="shared" si="16"/>
        <v>567532</v>
      </c>
      <c r="AH115" s="127">
        <v>335</v>
      </c>
      <c r="AI115" s="46">
        <v>77735</v>
      </c>
      <c r="AJ115" s="19">
        <v>44509</v>
      </c>
      <c r="AK115" s="88">
        <v>117</v>
      </c>
      <c r="AL115" s="88">
        <v>32</v>
      </c>
      <c r="AM115" s="87">
        <v>49</v>
      </c>
      <c r="AN115" s="87">
        <v>0</v>
      </c>
      <c r="AO115" s="91">
        <v>22</v>
      </c>
      <c r="AP115" s="91">
        <v>51</v>
      </c>
      <c r="AQ115" s="92">
        <v>21</v>
      </c>
      <c r="AR115" s="92">
        <v>9</v>
      </c>
      <c r="AS115" s="89">
        <v>31</v>
      </c>
      <c r="AT115" s="89">
        <v>9</v>
      </c>
      <c r="AU115" s="90">
        <v>26</v>
      </c>
      <c r="AV115" s="90">
        <v>15</v>
      </c>
      <c r="AW115" s="21">
        <f t="shared" si="17"/>
        <v>204.34058280347796</v>
      </c>
      <c r="AX115" s="21">
        <f>IFERROR(INT(AW115*'udziały-w-rynku'!$C$27),0)</f>
        <v>1017</v>
      </c>
      <c r="AY115" s="39">
        <f t="shared" si="18"/>
        <v>1017</v>
      </c>
      <c r="AZ115" s="34">
        <f t="shared" si="19"/>
        <v>-306</v>
      </c>
      <c r="BA115" s="31">
        <f t="shared" si="20"/>
        <v>0.76870748299319724</v>
      </c>
      <c r="BB115" s="70" t="s">
        <v>429</v>
      </c>
      <c r="BC115" s="125" t="s">
        <v>426</v>
      </c>
      <c r="BD115" s="70">
        <f t="shared" si="25"/>
        <v>1323</v>
      </c>
      <c r="BE115" s="71">
        <f t="shared" si="21"/>
        <v>2.1486760387703662E-3</v>
      </c>
      <c r="BF115" s="161">
        <f t="shared" si="22"/>
        <v>1365.9155065223606</v>
      </c>
      <c r="BG115" s="39">
        <f>INT(IFERROR(AO115*(1/($AJ115/$AI115)),0)*'udziały-w-rynku'!$C$27)</f>
        <v>191</v>
      </c>
      <c r="BH115" s="39">
        <f>INT(IFERROR(AQ115*(1/($AJ115/$AI115)),0)*'udziały-w-rynku'!$C$27)</f>
        <v>182</v>
      </c>
      <c r="BI115" s="21">
        <f t="shared" si="23"/>
        <v>85.578534678379654</v>
      </c>
      <c r="BJ115" s="21">
        <f>IFERROR(INT(BI115*'udziały-w-rynku'!$C$27),0)</f>
        <v>426</v>
      </c>
      <c r="BK115" s="170">
        <f t="shared" si="24"/>
        <v>426</v>
      </c>
      <c r="BL115" s="40">
        <f>INT(IFERROR(AS115*(1/($AJ115/$AI115)),0)*'udziały-w-rynku'!$C$27)</f>
        <v>269</v>
      </c>
      <c r="BM115" s="40">
        <f>INT(IFERROR(AU115*(1/($AJ115/$AI115)),0)*'udziały-w-rynku'!$C$27)</f>
        <v>226</v>
      </c>
    </row>
    <row r="116" spans="1:65">
      <c r="A116" s="158">
        <f>VLOOKUP(B116,konwerter_rejonów!A:B,2,FALSE)</f>
        <v>113</v>
      </c>
      <c r="B116" s="11">
        <v>113</v>
      </c>
      <c r="C116" s="85" t="str">
        <f>IFERROR(VLOOKUP(A116,konwerter_rejonów!E:F,2,FALSE),A116)</f>
        <v>A46</v>
      </c>
      <c r="D116" s="8" t="s">
        <v>385</v>
      </c>
      <c r="E116" s="8" t="str">
        <f>VLOOKUP(B116,konwerter_rejonów!A:C,3,FALSE)</f>
        <v>Osobowicka</v>
      </c>
      <c r="F116" s="8">
        <v>109</v>
      </c>
      <c r="G116" s="8">
        <v>139</v>
      </c>
      <c r="H116" s="8">
        <v>41</v>
      </c>
      <c r="I116" s="8">
        <v>46</v>
      </c>
      <c r="J116" s="8">
        <v>389</v>
      </c>
      <c r="K116" s="8">
        <v>280</v>
      </c>
      <c r="L116" s="8">
        <v>202</v>
      </c>
      <c r="M116" s="19">
        <v>1206</v>
      </c>
      <c r="N116" s="8">
        <v>0</v>
      </c>
      <c r="O116" s="8">
        <v>0</v>
      </c>
      <c r="P116" s="8">
        <v>0</v>
      </c>
      <c r="Q116" s="8">
        <v>1</v>
      </c>
      <c r="R116" s="8">
        <v>11</v>
      </c>
      <c r="S116" s="8">
        <v>3</v>
      </c>
      <c r="T116" s="8">
        <v>1</v>
      </c>
      <c r="U116" s="19">
        <v>16</v>
      </c>
      <c r="V116" s="8">
        <v>2869</v>
      </c>
      <c r="W116" s="8">
        <v>470</v>
      </c>
      <c r="X116" s="8">
        <v>54692</v>
      </c>
      <c r="Y116" s="8">
        <v>5402</v>
      </c>
      <c r="Z116" s="8">
        <v>125</v>
      </c>
      <c r="AA116" s="8">
        <v>0</v>
      </c>
      <c r="AB116" s="8">
        <v>13</v>
      </c>
      <c r="AC116" s="173">
        <v>113</v>
      </c>
      <c r="AD116" s="173">
        <v>0</v>
      </c>
      <c r="AE116" s="157">
        <f t="shared" si="14"/>
        <v>1222</v>
      </c>
      <c r="AF116" s="157">
        <f t="shared" si="15"/>
        <v>1113</v>
      </c>
      <c r="AG116" s="157">
        <f t="shared" si="16"/>
        <v>567532</v>
      </c>
      <c r="AH116" s="127">
        <v>659</v>
      </c>
      <c r="AI116" s="46">
        <v>77735</v>
      </c>
      <c r="AJ116" s="19">
        <v>44509</v>
      </c>
      <c r="AK116" s="88">
        <v>128</v>
      </c>
      <c r="AL116" s="88">
        <v>91</v>
      </c>
      <c r="AM116" s="87">
        <v>49</v>
      </c>
      <c r="AN116" s="87">
        <v>0</v>
      </c>
      <c r="AO116" s="91">
        <v>44</v>
      </c>
      <c r="AP116" s="91">
        <v>5</v>
      </c>
      <c r="AQ116" s="92">
        <v>64</v>
      </c>
      <c r="AR116" s="92">
        <v>51</v>
      </c>
      <c r="AS116" s="89">
        <v>50</v>
      </c>
      <c r="AT116" s="89">
        <v>21</v>
      </c>
      <c r="AU116" s="90">
        <v>55</v>
      </c>
      <c r="AV116" s="90">
        <v>54</v>
      </c>
      <c r="AW116" s="21">
        <f t="shared" si="17"/>
        <v>223.55209058842033</v>
      </c>
      <c r="AX116" s="21">
        <f>IFERROR(INT(AW116*'udziały-w-rynku'!$C$27),0)</f>
        <v>1113</v>
      </c>
      <c r="AY116" s="39">
        <f t="shared" si="18"/>
        <v>1113</v>
      </c>
      <c r="AZ116" s="34">
        <f t="shared" si="19"/>
        <v>0</v>
      </c>
      <c r="BA116" s="31">
        <f t="shared" si="20"/>
        <v>1</v>
      </c>
      <c r="BB116" s="70" t="s">
        <v>429</v>
      </c>
      <c r="BC116" s="125" t="s">
        <v>425</v>
      </c>
      <c r="BD116" s="70">
        <f t="shared" si="25"/>
        <v>1113</v>
      </c>
      <c r="BE116" s="71">
        <f t="shared" si="21"/>
        <v>1.8076163500766573E-3</v>
      </c>
      <c r="BF116" s="161">
        <f t="shared" si="22"/>
        <v>1149.103521360081</v>
      </c>
      <c r="BG116" s="39">
        <f>INT(IFERROR(AO116*(1/($AJ116/$AI116)),0)*'udziały-w-rynku'!$C$27)</f>
        <v>382</v>
      </c>
      <c r="BH116" s="39">
        <f>INT(IFERROR(AQ116*(1/($AJ116/$AI116)),0)*'udziały-w-rynku'!$C$27)</f>
        <v>556</v>
      </c>
      <c r="BI116" s="21">
        <f t="shared" si="23"/>
        <v>85.578534678379654</v>
      </c>
      <c r="BJ116" s="21">
        <f>IFERROR(INT(BI116*'udziały-w-rynku'!$C$27),0)</f>
        <v>426</v>
      </c>
      <c r="BK116" s="170">
        <f t="shared" si="24"/>
        <v>426</v>
      </c>
      <c r="BL116" s="40">
        <f>INT(IFERROR(AS116*(1/($AJ116/$AI116)),0)*'udziały-w-rynku'!$C$27)</f>
        <v>435</v>
      </c>
      <c r="BM116" s="40">
        <f>INT(IFERROR(AU116*(1/($AJ116/$AI116)),0)*'udziały-w-rynku'!$C$27)</f>
        <v>478</v>
      </c>
    </row>
    <row r="117" spans="1:65">
      <c r="A117" s="158">
        <f>VLOOKUP(B117,konwerter_rejonów!A:B,2,FALSE)</f>
        <v>114</v>
      </c>
      <c r="B117" s="11">
        <v>114</v>
      </c>
      <c r="C117" s="85">
        <f>IFERROR(VLOOKUP(A117,konwerter_rejonów!E:F,2,FALSE),A117)</f>
        <v>114</v>
      </c>
      <c r="D117" s="8" t="s">
        <v>385</v>
      </c>
      <c r="E117" s="8" t="str">
        <f>VLOOKUP(B117,konwerter_rejonów!A:C,3,FALSE)</f>
        <v>Hala Orbita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19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19">
        <v>0</v>
      </c>
      <c r="V117" s="8">
        <v>0</v>
      </c>
      <c r="W117" s="8">
        <v>3602</v>
      </c>
      <c r="X117" s="8">
        <v>0</v>
      </c>
      <c r="Y117" s="8">
        <v>1266</v>
      </c>
      <c r="Z117" s="8">
        <v>0</v>
      </c>
      <c r="AA117" s="8">
        <v>0</v>
      </c>
      <c r="AB117" s="8">
        <v>10</v>
      </c>
      <c r="AC117" s="173">
        <v>114</v>
      </c>
      <c r="AD117" s="173">
        <v>0</v>
      </c>
      <c r="AE117" s="157">
        <f t="shared" si="14"/>
        <v>0</v>
      </c>
      <c r="AF117" s="157">
        <f t="shared" si="15"/>
        <v>0</v>
      </c>
      <c r="AG117" s="157">
        <f t="shared" si="16"/>
        <v>567532</v>
      </c>
      <c r="AH117" s="127">
        <v>1</v>
      </c>
      <c r="AI117" s="46">
        <v>77735</v>
      </c>
      <c r="AJ117" s="19">
        <v>44509</v>
      </c>
      <c r="AK117" s="88">
        <v>39</v>
      </c>
      <c r="AL117" s="88">
        <v>14</v>
      </c>
      <c r="AM117" s="87">
        <v>28</v>
      </c>
      <c r="AN117" s="87">
        <v>0</v>
      </c>
      <c r="AO117" s="91">
        <v>16</v>
      </c>
      <c r="AP117" s="91">
        <v>73</v>
      </c>
      <c r="AQ117" s="92">
        <v>54</v>
      </c>
      <c r="AR117" s="92">
        <v>44</v>
      </c>
      <c r="AS117" s="89">
        <v>24</v>
      </c>
      <c r="AT117" s="89">
        <v>15</v>
      </c>
      <c r="AU117" s="90">
        <v>59</v>
      </c>
      <c r="AV117" s="90">
        <v>58</v>
      </c>
      <c r="AW117" s="21">
        <f t="shared" si="17"/>
        <v>68.113527601159319</v>
      </c>
      <c r="AX117" s="21">
        <f>IFERROR(INT(AW117*'udziały-w-rynku'!$C$27),0)</f>
        <v>339</v>
      </c>
      <c r="AY117" s="39">
        <f t="shared" si="18"/>
        <v>339</v>
      </c>
      <c r="AZ117" s="34">
        <f t="shared" si="19"/>
        <v>339</v>
      </c>
      <c r="BA117" s="31" t="str">
        <f t="shared" si="20"/>
        <v/>
      </c>
      <c r="BB117" s="70" t="s">
        <v>429</v>
      </c>
      <c r="BC117" s="125" t="s">
        <v>426</v>
      </c>
      <c r="BD117" s="70">
        <f t="shared" si="25"/>
        <v>0</v>
      </c>
      <c r="BE117" s="71">
        <f t="shared" si="21"/>
        <v>0</v>
      </c>
      <c r="BF117" s="161">
        <f t="shared" si="22"/>
        <v>0</v>
      </c>
      <c r="BG117" s="39">
        <f>INT(IFERROR(AO117*(1/($AJ117/$AI117)),0)*'udziały-w-rynku'!$C$27)</f>
        <v>139</v>
      </c>
      <c r="BH117" s="39">
        <f>INT(IFERROR(AQ117*(1/($AJ117/$AI117)),0)*'udziały-w-rynku'!$C$27)</f>
        <v>469</v>
      </c>
      <c r="BI117" s="21">
        <f t="shared" si="23"/>
        <v>48.902019816216949</v>
      </c>
      <c r="BJ117" s="21">
        <f>IFERROR(INT(BI117*'udziały-w-rynku'!$C$27),0)</f>
        <v>243</v>
      </c>
      <c r="BK117" s="170">
        <f t="shared" si="24"/>
        <v>243</v>
      </c>
      <c r="BL117" s="40">
        <f>INT(IFERROR(AS117*(1/($AJ117/$AI117)),0)*'udziały-w-rynku'!$C$27)</f>
        <v>208</v>
      </c>
      <c r="BM117" s="40">
        <f>INT(IFERROR(AU117*(1/($AJ117/$AI117)),0)*'udziały-w-rynku'!$C$27)</f>
        <v>513</v>
      </c>
    </row>
    <row r="118" spans="1:65">
      <c r="A118" s="158">
        <f>VLOOKUP(B118,konwerter_rejonów!A:B,2,FALSE)</f>
        <v>115</v>
      </c>
      <c r="B118" s="11">
        <v>115</v>
      </c>
      <c r="C118" s="85" t="str">
        <f>IFERROR(VLOOKUP(A118,konwerter_rejonów!E:F,2,FALSE),A118)</f>
        <v>A49</v>
      </c>
      <c r="D118" s="8" t="s">
        <v>385</v>
      </c>
      <c r="E118" s="8" t="str">
        <f>VLOOKUP(B118,konwerter_rejonów!A:C,3,FALSE)</f>
        <v>Port Popowice</v>
      </c>
      <c r="F118" s="8">
        <v>10</v>
      </c>
      <c r="G118" s="8">
        <v>20</v>
      </c>
      <c r="H118" s="8">
        <v>8</v>
      </c>
      <c r="I118" s="8">
        <v>17</v>
      </c>
      <c r="J118" s="8">
        <v>69</v>
      </c>
      <c r="K118" s="8">
        <v>72</v>
      </c>
      <c r="L118" s="8">
        <v>65</v>
      </c>
      <c r="M118" s="19">
        <v>261</v>
      </c>
      <c r="N118" s="8">
        <v>0</v>
      </c>
      <c r="O118" s="8">
        <v>1</v>
      </c>
      <c r="P118" s="8">
        <v>0</v>
      </c>
      <c r="Q118" s="8">
        <v>0</v>
      </c>
      <c r="R118" s="8">
        <v>5</v>
      </c>
      <c r="S118" s="8">
        <v>1</v>
      </c>
      <c r="T118" s="8">
        <v>0</v>
      </c>
      <c r="U118" s="19">
        <v>7</v>
      </c>
      <c r="V118" s="8">
        <v>3057</v>
      </c>
      <c r="W118" s="8">
        <v>756</v>
      </c>
      <c r="X118" s="8">
        <v>7090</v>
      </c>
      <c r="Y118" s="8">
        <v>6480</v>
      </c>
      <c r="Z118" s="8">
        <v>0</v>
      </c>
      <c r="AA118" s="8">
        <v>0</v>
      </c>
      <c r="AB118" s="8">
        <v>9</v>
      </c>
      <c r="AC118" s="173">
        <v>115</v>
      </c>
      <c r="AD118" s="173">
        <v>0</v>
      </c>
      <c r="AE118" s="157">
        <f t="shared" si="14"/>
        <v>268</v>
      </c>
      <c r="AF118" s="157">
        <f t="shared" si="15"/>
        <v>258</v>
      </c>
      <c r="AG118" s="157">
        <f t="shared" si="16"/>
        <v>567532</v>
      </c>
      <c r="AH118" s="127">
        <v>54</v>
      </c>
      <c r="AI118" s="46">
        <v>77735</v>
      </c>
      <c r="AJ118" s="19">
        <v>44509</v>
      </c>
      <c r="AK118" s="88">
        <v>223</v>
      </c>
      <c r="AL118" s="88">
        <v>113</v>
      </c>
      <c r="AM118" s="87">
        <v>77</v>
      </c>
      <c r="AN118" s="87">
        <v>0</v>
      </c>
      <c r="AO118" s="91">
        <v>87</v>
      </c>
      <c r="AP118" s="91">
        <v>9</v>
      </c>
      <c r="AQ118" s="92">
        <v>74</v>
      </c>
      <c r="AR118" s="92">
        <v>59</v>
      </c>
      <c r="AS118" s="89">
        <v>70</v>
      </c>
      <c r="AT118" s="89">
        <v>27</v>
      </c>
      <c r="AU118" s="90">
        <v>48</v>
      </c>
      <c r="AV118" s="90">
        <v>38</v>
      </c>
      <c r="AW118" s="21">
        <f t="shared" si="17"/>
        <v>389.46965782201352</v>
      </c>
      <c r="AX118" s="21">
        <f>IFERROR(INT(AW118*'udziały-w-rynku'!$C$27),0)</f>
        <v>1940</v>
      </c>
      <c r="AY118" s="39">
        <f t="shared" si="18"/>
        <v>1940</v>
      </c>
      <c r="AZ118" s="34">
        <f t="shared" si="19"/>
        <v>1682</v>
      </c>
      <c r="BA118" s="31">
        <f t="shared" si="20"/>
        <v>7.5193798449612403</v>
      </c>
      <c r="BB118" s="70" t="s">
        <v>429</v>
      </c>
      <c r="BC118" s="125" t="s">
        <v>426</v>
      </c>
      <c r="BD118" s="70">
        <f t="shared" si="25"/>
        <v>258</v>
      </c>
      <c r="BE118" s="71">
        <f t="shared" si="21"/>
        <v>4.1901618896655668E-4</v>
      </c>
      <c r="BF118" s="161">
        <f t="shared" si="22"/>
        <v>266.36901034222905</v>
      </c>
      <c r="BG118" s="39">
        <f>INT(IFERROR(AO118*(1/($AJ118/$AI118)),0)*'udziały-w-rynku'!$C$27)</f>
        <v>756</v>
      </c>
      <c r="BH118" s="39">
        <f>INT(IFERROR(AQ118*(1/($AJ118/$AI118)),0)*'udziały-w-rynku'!$C$27)</f>
        <v>643</v>
      </c>
      <c r="BI118" s="21">
        <f t="shared" si="23"/>
        <v>134.48055449459659</v>
      </c>
      <c r="BJ118" s="21">
        <f>IFERROR(INT(BI118*'udziały-w-rynku'!$C$27),0)</f>
        <v>669</v>
      </c>
      <c r="BK118" s="170">
        <f t="shared" si="24"/>
        <v>669</v>
      </c>
      <c r="BL118" s="40">
        <f>INT(IFERROR(AS118*(1/($AJ118/$AI118)),0)*'udziały-w-rynku'!$C$27)</f>
        <v>609</v>
      </c>
      <c r="BM118" s="40">
        <f>INT(IFERROR(AU118*(1/($AJ118/$AI118)),0)*'udziały-w-rynku'!$C$27)</f>
        <v>417</v>
      </c>
    </row>
    <row r="119" spans="1:65">
      <c r="A119" s="158">
        <f>VLOOKUP(B119,konwerter_rejonów!A:B,2,FALSE)</f>
        <v>116</v>
      </c>
      <c r="B119" s="11">
        <v>116</v>
      </c>
      <c r="C119" s="85">
        <f>IFERROR(VLOOKUP(A119,konwerter_rejonów!E:F,2,FALSE),A119)</f>
        <v>116</v>
      </c>
      <c r="D119" s="8" t="s">
        <v>385</v>
      </c>
      <c r="E119" s="8" t="str">
        <f>VLOOKUP(B119,konwerter_rejonów!A:C,3,FALSE)</f>
        <v>Wejherowska</v>
      </c>
      <c r="F119" s="8">
        <v>194</v>
      </c>
      <c r="G119" s="8">
        <v>314</v>
      </c>
      <c r="H119" s="8">
        <v>121</v>
      </c>
      <c r="I119" s="8">
        <v>139</v>
      </c>
      <c r="J119" s="8">
        <v>1115</v>
      </c>
      <c r="K119" s="8">
        <v>657</v>
      </c>
      <c r="L119" s="8">
        <v>1403</v>
      </c>
      <c r="M119" s="19">
        <v>3943</v>
      </c>
      <c r="N119" s="8">
        <v>6</v>
      </c>
      <c r="O119" s="8">
        <v>24</v>
      </c>
      <c r="P119" s="8">
        <v>36</v>
      </c>
      <c r="Q119" s="8">
        <v>21</v>
      </c>
      <c r="R119" s="8">
        <v>48</v>
      </c>
      <c r="S119" s="8">
        <v>9</v>
      </c>
      <c r="T119" s="8">
        <v>5</v>
      </c>
      <c r="U119" s="19">
        <v>149</v>
      </c>
      <c r="V119" s="8">
        <v>205</v>
      </c>
      <c r="W119" s="8">
        <v>6548</v>
      </c>
      <c r="X119" s="8">
        <v>135280</v>
      </c>
      <c r="Y119" s="8">
        <v>340</v>
      </c>
      <c r="Z119" s="8">
        <v>1175</v>
      </c>
      <c r="AA119" s="8">
        <v>71</v>
      </c>
      <c r="AB119" s="8">
        <v>6</v>
      </c>
      <c r="AC119" s="173">
        <v>116</v>
      </c>
      <c r="AD119" s="173">
        <v>0</v>
      </c>
      <c r="AE119" s="157">
        <f t="shared" si="14"/>
        <v>4092</v>
      </c>
      <c r="AF119" s="157">
        <f t="shared" si="15"/>
        <v>3898</v>
      </c>
      <c r="AG119" s="157">
        <f t="shared" si="16"/>
        <v>567532</v>
      </c>
      <c r="AH119" s="127">
        <v>1580</v>
      </c>
      <c r="AI119" s="46">
        <v>77735</v>
      </c>
      <c r="AJ119" s="19">
        <v>44509</v>
      </c>
      <c r="AK119" s="88">
        <v>153</v>
      </c>
      <c r="AL119" s="88">
        <v>39</v>
      </c>
      <c r="AM119" s="87">
        <v>53</v>
      </c>
      <c r="AN119" s="87">
        <v>0</v>
      </c>
      <c r="AO119" s="91">
        <v>39</v>
      </c>
      <c r="AP119" s="91">
        <v>9</v>
      </c>
      <c r="AQ119" s="92">
        <v>16</v>
      </c>
      <c r="AR119" s="92">
        <v>11</v>
      </c>
      <c r="AS119" s="89">
        <v>75</v>
      </c>
      <c r="AT119" s="89">
        <v>20</v>
      </c>
      <c r="AU119" s="90">
        <v>17</v>
      </c>
      <c r="AV119" s="90">
        <v>10</v>
      </c>
      <c r="AW119" s="21">
        <f t="shared" si="17"/>
        <v>267.21460828147116</v>
      </c>
      <c r="AX119" s="21">
        <f>IFERROR(INT(AW119*'udziały-w-rynku'!$C$27),0)</f>
        <v>1331</v>
      </c>
      <c r="AY119" s="39">
        <f t="shared" si="18"/>
        <v>1331</v>
      </c>
      <c r="AZ119" s="34">
        <f t="shared" si="19"/>
        <v>-2567</v>
      </c>
      <c r="BA119" s="31">
        <f t="shared" si="20"/>
        <v>0.34145715751667521</v>
      </c>
      <c r="BB119" s="70" t="s">
        <v>429</v>
      </c>
      <c r="BC119" s="125" t="s">
        <v>426</v>
      </c>
      <c r="BD119" s="70">
        <f t="shared" si="25"/>
        <v>3898</v>
      </c>
      <c r="BE119" s="71">
        <f t="shared" si="21"/>
        <v>6.3307174596575113E-3</v>
      </c>
      <c r="BF119" s="161">
        <f t="shared" si="22"/>
        <v>4024.4434198217396</v>
      </c>
      <c r="BG119" s="39">
        <f>INT(IFERROR(AO119*(1/($AJ119/$AI119)),0)*'udziały-w-rynku'!$C$27)</f>
        <v>339</v>
      </c>
      <c r="BH119" s="39">
        <f>INT(IFERROR(AQ119*(1/($AJ119/$AI119)),0)*'udziały-w-rynku'!$C$27)</f>
        <v>139</v>
      </c>
      <c r="BI119" s="21">
        <f t="shared" si="23"/>
        <v>92.564537509267794</v>
      </c>
      <c r="BJ119" s="21">
        <f>IFERROR(INT(BI119*'udziały-w-rynku'!$C$27),0)</f>
        <v>461</v>
      </c>
      <c r="BK119" s="170">
        <f t="shared" si="24"/>
        <v>461</v>
      </c>
      <c r="BL119" s="40">
        <f>INT(IFERROR(AS119*(1/($AJ119/$AI119)),0)*'udziały-w-rynku'!$C$27)</f>
        <v>652</v>
      </c>
      <c r="BM119" s="40">
        <f>INT(IFERROR(AU119*(1/($AJ119/$AI119)),0)*'udziały-w-rynku'!$C$27)</f>
        <v>147</v>
      </c>
    </row>
    <row r="120" spans="1:65">
      <c r="A120" s="158">
        <f>VLOOKUP(B120,konwerter_rejonów!A:B,2,FALSE)</f>
        <v>117</v>
      </c>
      <c r="B120" s="11">
        <v>117</v>
      </c>
      <c r="C120" s="85">
        <f>IFERROR(VLOOKUP(A120,konwerter_rejonów!E:F,2,FALSE),A120)</f>
        <v>117</v>
      </c>
      <c r="D120" s="8" t="s">
        <v>385</v>
      </c>
      <c r="E120" s="8" t="str">
        <f>VLOOKUP(B120,konwerter_rejonów!A:C,3,FALSE)</f>
        <v>Popowice</v>
      </c>
      <c r="F120" s="8">
        <v>166</v>
      </c>
      <c r="G120" s="8">
        <v>219</v>
      </c>
      <c r="H120" s="8">
        <v>48</v>
      </c>
      <c r="I120" s="8">
        <v>63</v>
      </c>
      <c r="J120" s="8">
        <v>712</v>
      </c>
      <c r="K120" s="8">
        <v>409</v>
      </c>
      <c r="L120" s="8">
        <v>827</v>
      </c>
      <c r="M120" s="19">
        <v>2444</v>
      </c>
      <c r="N120" s="8">
        <v>3</v>
      </c>
      <c r="O120" s="8">
        <v>2</v>
      </c>
      <c r="P120" s="8">
        <v>0</v>
      </c>
      <c r="Q120" s="8">
        <v>6</v>
      </c>
      <c r="R120" s="8">
        <v>35</v>
      </c>
      <c r="S120" s="8">
        <v>3</v>
      </c>
      <c r="T120" s="8">
        <v>2</v>
      </c>
      <c r="U120" s="19">
        <v>51</v>
      </c>
      <c r="V120" s="8">
        <v>19892</v>
      </c>
      <c r="W120" s="8">
        <v>2702</v>
      </c>
      <c r="X120" s="8">
        <v>152124</v>
      </c>
      <c r="Y120" s="8">
        <v>397</v>
      </c>
      <c r="Z120" s="8">
        <v>0</v>
      </c>
      <c r="AA120" s="8">
        <v>0</v>
      </c>
      <c r="AB120" s="8">
        <v>6</v>
      </c>
      <c r="AC120" s="173">
        <v>117</v>
      </c>
      <c r="AD120" s="173">
        <v>0</v>
      </c>
      <c r="AE120" s="157">
        <f t="shared" si="14"/>
        <v>2495</v>
      </c>
      <c r="AF120" s="157">
        <f t="shared" si="15"/>
        <v>2329</v>
      </c>
      <c r="AG120" s="157">
        <f t="shared" si="16"/>
        <v>567532</v>
      </c>
      <c r="AH120" s="127">
        <v>1390</v>
      </c>
      <c r="AI120" s="46">
        <v>77735</v>
      </c>
      <c r="AJ120" s="19">
        <v>44509</v>
      </c>
      <c r="AK120" s="88">
        <v>261</v>
      </c>
      <c r="AL120" s="88">
        <v>191</v>
      </c>
      <c r="AM120" s="87">
        <v>196</v>
      </c>
      <c r="AN120" s="87">
        <v>0</v>
      </c>
      <c r="AO120" s="91">
        <v>87</v>
      </c>
      <c r="AP120" s="91">
        <v>21</v>
      </c>
      <c r="AQ120" s="92">
        <v>134</v>
      </c>
      <c r="AR120" s="92">
        <v>113</v>
      </c>
      <c r="AS120" s="89">
        <v>186</v>
      </c>
      <c r="AT120" s="89">
        <v>151</v>
      </c>
      <c r="AU120" s="90">
        <v>109</v>
      </c>
      <c r="AV120" s="90">
        <v>91</v>
      </c>
      <c r="AW120" s="21">
        <f t="shared" si="17"/>
        <v>455.83668471545082</v>
      </c>
      <c r="AX120" s="21">
        <f>IFERROR(INT(AW120*'udziały-w-rynku'!$C$27),0)</f>
        <v>2270</v>
      </c>
      <c r="AY120" s="39">
        <f t="shared" si="18"/>
        <v>2270</v>
      </c>
      <c r="AZ120" s="34">
        <f t="shared" si="19"/>
        <v>-59</v>
      </c>
      <c r="BA120" s="31">
        <f t="shared" si="20"/>
        <v>0.97466723915843712</v>
      </c>
      <c r="BB120" s="70" t="s">
        <v>429</v>
      </c>
      <c r="BC120" s="125" t="s">
        <v>426</v>
      </c>
      <c r="BD120" s="70">
        <f t="shared" si="25"/>
        <v>2329</v>
      </c>
      <c r="BE120" s="71">
        <f t="shared" si="21"/>
        <v>3.7825143569888003E-3</v>
      </c>
      <c r="BF120" s="161">
        <f t="shared" si="22"/>
        <v>2404.5481592521373</v>
      </c>
      <c r="BG120" s="39">
        <f>INT(IFERROR(AO120*(1/($AJ120/$AI120)),0)*'udziały-w-rynku'!$C$27)</f>
        <v>756</v>
      </c>
      <c r="BH120" s="39">
        <f>INT(IFERROR(AQ120*(1/($AJ120/$AI120)),0)*'udziały-w-rynku'!$C$27)</f>
        <v>1165</v>
      </c>
      <c r="BI120" s="21">
        <f t="shared" si="23"/>
        <v>342.31413871351862</v>
      </c>
      <c r="BJ120" s="21">
        <f>IFERROR(INT(BI120*'udziały-w-rynku'!$C$27),0)</f>
        <v>1705</v>
      </c>
      <c r="BK120" s="170">
        <f t="shared" si="24"/>
        <v>1705</v>
      </c>
      <c r="BL120" s="40">
        <f>INT(IFERROR(AS120*(1/($AJ120/$AI120)),0)*'udziały-w-rynku'!$C$27)</f>
        <v>1618</v>
      </c>
      <c r="BM120" s="40">
        <f>INT(IFERROR(AU120*(1/($AJ120/$AI120)),0)*'udziały-w-rynku'!$C$27)</f>
        <v>948</v>
      </c>
    </row>
    <row r="121" spans="1:65">
      <c r="A121" s="158">
        <f>VLOOKUP(B121,konwerter_rejonów!A:B,2,FALSE)</f>
        <v>118</v>
      </c>
      <c r="B121" s="11">
        <v>118</v>
      </c>
      <c r="C121" s="85" t="str">
        <f>IFERROR(VLOOKUP(A121,konwerter_rejonów!E:F,2,FALSE),A121)</f>
        <v>A49</v>
      </c>
      <c r="D121" s="8" t="s">
        <v>385</v>
      </c>
      <c r="E121" s="8" t="str">
        <f>VLOOKUP(B121,konwerter_rejonów!A:C,3,FALSE)</f>
        <v>Przedmiejska</v>
      </c>
      <c r="F121" s="8">
        <v>1</v>
      </c>
      <c r="G121" s="8">
        <v>2</v>
      </c>
      <c r="H121" s="8">
        <v>0</v>
      </c>
      <c r="I121" s="8">
        <v>0</v>
      </c>
      <c r="J121" s="8">
        <v>3</v>
      </c>
      <c r="K121" s="8">
        <v>3</v>
      </c>
      <c r="L121" s="8">
        <v>1</v>
      </c>
      <c r="M121" s="19">
        <v>10</v>
      </c>
      <c r="N121" s="8">
        <v>0</v>
      </c>
      <c r="O121" s="8">
        <v>0</v>
      </c>
      <c r="P121" s="8">
        <v>0</v>
      </c>
      <c r="Q121" s="8">
        <v>0</v>
      </c>
      <c r="R121" s="8">
        <v>1</v>
      </c>
      <c r="S121" s="8">
        <v>0</v>
      </c>
      <c r="T121" s="8">
        <v>0</v>
      </c>
      <c r="U121" s="19">
        <v>1</v>
      </c>
      <c r="V121" s="8">
        <v>3108</v>
      </c>
      <c r="W121" s="8">
        <v>4192</v>
      </c>
      <c r="X121" s="8">
        <v>471</v>
      </c>
      <c r="Y121" s="8">
        <v>155</v>
      </c>
      <c r="Z121" s="8">
        <v>0</v>
      </c>
      <c r="AA121" s="8">
        <v>0</v>
      </c>
      <c r="AB121" s="8">
        <v>5</v>
      </c>
      <c r="AC121" s="173">
        <v>118</v>
      </c>
      <c r="AD121" s="173">
        <v>0</v>
      </c>
      <c r="AE121" s="157">
        <f t="shared" si="14"/>
        <v>11</v>
      </c>
      <c r="AF121" s="157">
        <f t="shared" si="15"/>
        <v>10</v>
      </c>
      <c r="AG121" s="157">
        <f t="shared" si="16"/>
        <v>567532</v>
      </c>
      <c r="AH121" s="127">
        <v>193</v>
      </c>
      <c r="AI121" s="46">
        <v>77735</v>
      </c>
      <c r="AJ121" s="19">
        <v>44509</v>
      </c>
      <c r="AK121" s="88">
        <v>69</v>
      </c>
      <c r="AL121" s="88">
        <v>15</v>
      </c>
      <c r="AM121" s="87">
        <v>32</v>
      </c>
      <c r="AN121" s="87">
        <v>0</v>
      </c>
      <c r="AO121" s="91">
        <v>25</v>
      </c>
      <c r="AP121" s="91">
        <v>29</v>
      </c>
      <c r="AQ121" s="92">
        <v>20</v>
      </c>
      <c r="AR121" s="92">
        <v>14</v>
      </c>
      <c r="AS121" s="89">
        <v>65</v>
      </c>
      <c r="AT121" s="89">
        <v>23</v>
      </c>
      <c r="AU121" s="90">
        <v>9</v>
      </c>
      <c r="AV121" s="90">
        <v>11</v>
      </c>
      <c r="AW121" s="21">
        <f t="shared" si="17"/>
        <v>120.50854883282034</v>
      </c>
      <c r="AX121" s="21">
        <f>IFERROR(INT(AW121*'udziały-w-rynku'!$C$27),0)</f>
        <v>600</v>
      </c>
      <c r="AY121" s="39">
        <f t="shared" si="18"/>
        <v>600</v>
      </c>
      <c r="AZ121" s="34">
        <f t="shared" si="19"/>
        <v>590</v>
      </c>
      <c r="BA121" s="31">
        <f t="shared" si="20"/>
        <v>60</v>
      </c>
      <c r="BB121" s="70" t="s">
        <v>429</v>
      </c>
      <c r="BC121" s="125" t="s">
        <v>425</v>
      </c>
      <c r="BD121" s="70">
        <f t="shared" si="25"/>
        <v>600</v>
      </c>
      <c r="BE121" s="71">
        <f t="shared" si="21"/>
        <v>9.7445625341059693E-4</v>
      </c>
      <c r="BF121" s="161">
        <f t="shared" si="22"/>
        <v>619.46281474936984</v>
      </c>
      <c r="BG121" s="39">
        <f>INT(IFERROR(AO121*(1/($AJ121/$AI121)),0)*'udziały-w-rynku'!$C$27)</f>
        <v>217</v>
      </c>
      <c r="BH121" s="39">
        <f>INT(IFERROR(AQ121*(1/($AJ121/$AI121)),0)*'udziały-w-rynku'!$C$27)</f>
        <v>174</v>
      </c>
      <c r="BI121" s="21">
        <f t="shared" si="23"/>
        <v>55.888022647105082</v>
      </c>
      <c r="BJ121" s="21">
        <f>IFERROR(INT(BI121*'udziały-w-rynku'!$C$27),0)</f>
        <v>278</v>
      </c>
      <c r="BK121" s="170">
        <f t="shared" si="24"/>
        <v>278</v>
      </c>
      <c r="BL121" s="40">
        <f>INT(IFERROR(AS121*(1/($AJ121/$AI121)),0)*'udziały-w-rynku'!$C$27)</f>
        <v>565</v>
      </c>
      <c r="BM121" s="40">
        <f>INT(IFERROR(AU121*(1/($AJ121/$AI121)),0)*'udziały-w-rynku'!$C$27)</f>
        <v>78</v>
      </c>
    </row>
    <row r="122" spans="1:65">
      <c r="A122" s="158">
        <f>VLOOKUP(B122,konwerter_rejonów!A:B,2,FALSE)</f>
        <v>119</v>
      </c>
      <c r="B122" s="11">
        <v>119</v>
      </c>
      <c r="C122" s="85" t="str">
        <f>IFERROR(VLOOKUP(A122,konwerter_rejonów!E:F,2,FALSE),A122)</f>
        <v>A49</v>
      </c>
      <c r="D122" s="8" t="s">
        <v>385</v>
      </c>
      <c r="E122" s="8" t="str">
        <f>VLOOKUP(B122,konwerter_rejonów!A:C,3,FALSE)</f>
        <v>Wzgórze Mikołajskie</v>
      </c>
      <c r="F122" s="8">
        <v>68</v>
      </c>
      <c r="G122" s="8">
        <v>58</v>
      </c>
      <c r="H122" s="8">
        <v>19</v>
      </c>
      <c r="I122" s="8">
        <v>24</v>
      </c>
      <c r="J122" s="8">
        <v>253</v>
      </c>
      <c r="K122" s="8">
        <v>169</v>
      </c>
      <c r="L122" s="8">
        <v>65</v>
      </c>
      <c r="M122" s="19">
        <v>656</v>
      </c>
      <c r="N122" s="8">
        <v>1</v>
      </c>
      <c r="O122" s="8">
        <v>1</v>
      </c>
      <c r="P122" s="8">
        <v>0</v>
      </c>
      <c r="Q122" s="8">
        <v>2</v>
      </c>
      <c r="R122" s="8">
        <v>9</v>
      </c>
      <c r="S122" s="8">
        <v>1</v>
      </c>
      <c r="T122" s="8">
        <v>0</v>
      </c>
      <c r="U122" s="19">
        <v>14</v>
      </c>
      <c r="V122" s="8">
        <v>49114</v>
      </c>
      <c r="W122" s="8">
        <v>8442</v>
      </c>
      <c r="X122" s="8">
        <v>33076</v>
      </c>
      <c r="Y122" s="8">
        <v>4414</v>
      </c>
      <c r="Z122" s="8">
        <v>0</v>
      </c>
      <c r="AA122" s="8">
        <v>272</v>
      </c>
      <c r="AB122" s="8">
        <v>13</v>
      </c>
      <c r="AC122" s="173">
        <v>119</v>
      </c>
      <c r="AD122" s="173">
        <v>0</v>
      </c>
      <c r="AE122" s="157">
        <f t="shared" si="14"/>
        <v>670</v>
      </c>
      <c r="AF122" s="157">
        <f t="shared" si="15"/>
        <v>602</v>
      </c>
      <c r="AG122" s="157">
        <f t="shared" si="16"/>
        <v>567532</v>
      </c>
      <c r="AH122" s="127">
        <v>5868</v>
      </c>
      <c r="AI122" s="46">
        <v>77735</v>
      </c>
      <c r="AJ122" s="19">
        <v>44509</v>
      </c>
      <c r="AK122" s="88">
        <v>101</v>
      </c>
      <c r="AL122" s="88">
        <v>36</v>
      </c>
      <c r="AM122" s="87">
        <v>136</v>
      </c>
      <c r="AN122" s="87">
        <v>0</v>
      </c>
      <c r="AO122" s="91">
        <v>30</v>
      </c>
      <c r="AP122" s="91">
        <v>42</v>
      </c>
      <c r="AQ122" s="92">
        <v>36</v>
      </c>
      <c r="AR122" s="92">
        <v>19</v>
      </c>
      <c r="AS122" s="89">
        <v>159</v>
      </c>
      <c r="AT122" s="89">
        <v>55</v>
      </c>
      <c r="AU122" s="90">
        <v>46</v>
      </c>
      <c r="AV122" s="90">
        <v>12</v>
      </c>
      <c r="AW122" s="21">
        <f t="shared" si="17"/>
        <v>176.39657147992543</v>
      </c>
      <c r="AX122" s="21">
        <f>IFERROR(INT(AW122*'udziały-w-rynku'!$C$27),0)</f>
        <v>878</v>
      </c>
      <c r="AY122" s="39">
        <f t="shared" si="18"/>
        <v>878</v>
      </c>
      <c r="AZ122" s="34">
        <f t="shared" si="19"/>
        <v>276</v>
      </c>
      <c r="BA122" s="31">
        <f t="shared" si="20"/>
        <v>1.4584717607973421</v>
      </c>
      <c r="BB122" s="70" t="s">
        <v>429</v>
      </c>
      <c r="BC122" s="125" t="s">
        <v>425</v>
      </c>
      <c r="BD122" s="70">
        <f t="shared" si="25"/>
        <v>878</v>
      </c>
      <c r="BE122" s="71">
        <f t="shared" si="21"/>
        <v>1.4259543174908402E-3</v>
      </c>
      <c r="BF122" s="161">
        <f t="shared" si="22"/>
        <v>906.48058558324453</v>
      </c>
      <c r="BG122" s="39">
        <f>INT(IFERROR(AO122*(1/($AJ122/$AI122)),0)*'udziały-w-rynku'!$C$27)</f>
        <v>261</v>
      </c>
      <c r="BH122" s="39">
        <f>INT(IFERROR(AQ122*(1/($AJ122/$AI122)),0)*'udziały-w-rynku'!$C$27)</f>
        <v>313</v>
      </c>
      <c r="BI122" s="21">
        <f t="shared" si="23"/>
        <v>237.52409625019661</v>
      </c>
      <c r="BJ122" s="21">
        <f>IFERROR(INT(BI122*'udziały-w-rynku'!$C$27),0)</f>
        <v>1183</v>
      </c>
      <c r="BK122" s="170">
        <f t="shared" si="24"/>
        <v>1183</v>
      </c>
      <c r="BL122" s="40">
        <f>INT(IFERROR(AS122*(1/($AJ122/$AI122)),0)*'udziały-w-rynku'!$C$27)</f>
        <v>1383</v>
      </c>
      <c r="BM122" s="40">
        <f>INT(IFERROR(AU122*(1/($AJ122/$AI122)),0)*'udziały-w-rynku'!$C$27)</f>
        <v>400</v>
      </c>
    </row>
    <row r="123" spans="1:65">
      <c r="A123" s="158">
        <f>VLOOKUP(B123,konwerter_rejonów!A:B,2,FALSE)</f>
        <v>120</v>
      </c>
      <c r="B123" s="11">
        <v>120</v>
      </c>
      <c r="C123" s="85" t="str">
        <f>IFERROR(VLOOKUP(A123,konwerter_rejonów!E:F,2,FALSE),A123)</f>
        <v>A49</v>
      </c>
      <c r="D123" s="8" t="s">
        <v>385</v>
      </c>
      <c r="E123" s="8" t="str">
        <f>VLOOKUP(B123,konwerter_rejonów!A:C,3,FALSE)</f>
        <v>CH Magnolia</v>
      </c>
      <c r="F123" s="8">
        <v>4</v>
      </c>
      <c r="G123" s="8">
        <v>4</v>
      </c>
      <c r="H123" s="8">
        <v>0</v>
      </c>
      <c r="I123" s="8">
        <v>5</v>
      </c>
      <c r="J123" s="8">
        <v>9</v>
      </c>
      <c r="K123" s="8">
        <v>20</v>
      </c>
      <c r="L123" s="8">
        <v>15</v>
      </c>
      <c r="M123" s="19">
        <v>57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19">
        <v>0</v>
      </c>
      <c r="V123" s="8">
        <v>11317</v>
      </c>
      <c r="W123" s="8">
        <v>169700</v>
      </c>
      <c r="X123" s="8">
        <v>2329</v>
      </c>
      <c r="Y123" s="8">
        <v>12527</v>
      </c>
      <c r="Z123" s="8">
        <v>0</v>
      </c>
      <c r="AA123" s="8">
        <v>0</v>
      </c>
      <c r="AB123" s="8">
        <v>12</v>
      </c>
      <c r="AC123" s="173">
        <v>120</v>
      </c>
      <c r="AD123" s="173">
        <v>0</v>
      </c>
      <c r="AE123" s="157">
        <f t="shared" si="14"/>
        <v>57</v>
      </c>
      <c r="AF123" s="157">
        <f t="shared" si="15"/>
        <v>53</v>
      </c>
      <c r="AG123" s="157">
        <f t="shared" si="16"/>
        <v>567532</v>
      </c>
      <c r="AH123" s="127">
        <v>814</v>
      </c>
      <c r="AI123" s="46">
        <v>77735</v>
      </c>
      <c r="AJ123" s="19">
        <v>44509</v>
      </c>
      <c r="AK123" s="88">
        <v>135</v>
      </c>
      <c r="AL123" s="88">
        <v>39</v>
      </c>
      <c r="AM123" s="87">
        <v>149</v>
      </c>
      <c r="AN123" s="87">
        <v>0</v>
      </c>
      <c r="AO123" s="91">
        <v>73</v>
      </c>
      <c r="AP123" s="91">
        <v>-1</v>
      </c>
      <c r="AQ123" s="92">
        <v>40</v>
      </c>
      <c r="AR123" s="92">
        <v>33</v>
      </c>
      <c r="AS123" s="89">
        <v>214</v>
      </c>
      <c r="AT123" s="89">
        <v>96</v>
      </c>
      <c r="AU123" s="90">
        <v>46</v>
      </c>
      <c r="AV123" s="90">
        <v>30</v>
      </c>
      <c r="AW123" s="21">
        <f t="shared" si="17"/>
        <v>235.77759554247456</v>
      </c>
      <c r="AX123" s="21">
        <f>IFERROR(INT(AW123*'udziały-w-rynku'!$C$27),0)</f>
        <v>1174</v>
      </c>
      <c r="AY123" s="39">
        <f t="shared" si="18"/>
        <v>1174</v>
      </c>
      <c r="AZ123" s="34">
        <f t="shared" si="19"/>
        <v>1121</v>
      </c>
      <c r="BA123" s="31">
        <f t="shared" si="20"/>
        <v>22.150943396226417</v>
      </c>
      <c r="BB123" s="70" t="s">
        <v>429</v>
      </c>
      <c r="BC123" s="125" t="s">
        <v>426</v>
      </c>
      <c r="BD123" s="70">
        <f t="shared" si="25"/>
        <v>53</v>
      </c>
      <c r="BE123" s="71">
        <f t="shared" si="21"/>
        <v>8.6076969051269398E-5</v>
      </c>
      <c r="BF123" s="161">
        <f t="shared" si="22"/>
        <v>54.719215302861009</v>
      </c>
      <c r="BG123" s="39">
        <f>INT(IFERROR(AO123*(1/($AJ123/$AI123)),0)*'udziały-w-rynku'!$C$27)</f>
        <v>635</v>
      </c>
      <c r="BH123" s="39">
        <f>INT(IFERROR(AQ123*(1/($AJ123/$AI123)),0)*'udziały-w-rynku'!$C$27)</f>
        <v>348</v>
      </c>
      <c r="BI123" s="21">
        <f t="shared" si="23"/>
        <v>260.22860545058302</v>
      </c>
      <c r="BJ123" s="21">
        <f>IFERROR(INT(BI123*'udziały-w-rynku'!$C$27),0)</f>
        <v>1296</v>
      </c>
      <c r="BK123" s="170">
        <f t="shared" si="24"/>
        <v>1296</v>
      </c>
      <c r="BL123" s="40">
        <f>INT(IFERROR(AS123*(1/($AJ123/$AI123)),0)*'udziały-w-rynku'!$C$27)</f>
        <v>1861</v>
      </c>
      <c r="BM123" s="40">
        <f>INT(IFERROR(AU123*(1/($AJ123/$AI123)),0)*'udziały-w-rynku'!$C$27)</f>
        <v>400</v>
      </c>
    </row>
    <row r="124" spans="1:65">
      <c r="A124" s="158">
        <f>VLOOKUP(B124,konwerter_rejonów!A:B,2,FALSE)</f>
        <v>121</v>
      </c>
      <c r="B124" s="11">
        <v>121</v>
      </c>
      <c r="C124" s="85">
        <f>IFERROR(VLOOKUP(A124,konwerter_rejonów!E:F,2,FALSE),A124)</f>
        <v>121</v>
      </c>
      <c r="D124" s="8" t="s">
        <v>385</v>
      </c>
      <c r="E124" s="8" t="str">
        <f>VLOOKUP(B124,konwerter_rejonów!A:C,3,FALSE)</f>
        <v>Kwiska</v>
      </c>
      <c r="F124" s="8">
        <v>156</v>
      </c>
      <c r="G124" s="8">
        <v>223</v>
      </c>
      <c r="H124" s="8">
        <v>75</v>
      </c>
      <c r="I124" s="8">
        <v>101</v>
      </c>
      <c r="J124" s="8">
        <v>807</v>
      </c>
      <c r="K124" s="8">
        <v>543</v>
      </c>
      <c r="L124" s="8">
        <v>990</v>
      </c>
      <c r="M124" s="19">
        <v>2895</v>
      </c>
      <c r="N124" s="8">
        <v>7</v>
      </c>
      <c r="O124" s="8">
        <v>8</v>
      </c>
      <c r="P124" s="8">
        <v>3</v>
      </c>
      <c r="Q124" s="8">
        <v>2</v>
      </c>
      <c r="R124" s="8">
        <v>31</v>
      </c>
      <c r="S124" s="8">
        <v>3</v>
      </c>
      <c r="T124" s="8">
        <v>0</v>
      </c>
      <c r="U124" s="19">
        <v>54</v>
      </c>
      <c r="V124" s="8">
        <v>7983</v>
      </c>
      <c r="W124" s="8">
        <v>15380</v>
      </c>
      <c r="X124" s="8">
        <v>110416</v>
      </c>
      <c r="Y124" s="8">
        <v>70</v>
      </c>
      <c r="Z124" s="8">
        <v>0</v>
      </c>
      <c r="AA124" s="8">
        <v>0</v>
      </c>
      <c r="AB124" s="8">
        <v>11</v>
      </c>
      <c r="AC124" s="173">
        <v>121</v>
      </c>
      <c r="AD124" s="173">
        <v>0</v>
      </c>
      <c r="AE124" s="157">
        <f t="shared" si="14"/>
        <v>2949</v>
      </c>
      <c r="AF124" s="157">
        <f t="shared" si="15"/>
        <v>2793</v>
      </c>
      <c r="AG124" s="157">
        <f t="shared" si="16"/>
        <v>567532</v>
      </c>
      <c r="AH124" s="127">
        <v>1007</v>
      </c>
      <c r="AI124" s="46">
        <v>77735</v>
      </c>
      <c r="AJ124" s="19">
        <v>44509</v>
      </c>
      <c r="AK124" s="88">
        <v>176</v>
      </c>
      <c r="AL124" s="88">
        <v>72</v>
      </c>
      <c r="AM124" s="87">
        <v>114</v>
      </c>
      <c r="AN124" s="87">
        <v>0</v>
      </c>
      <c r="AO124" s="91">
        <v>78</v>
      </c>
      <c r="AP124" s="91">
        <v>49</v>
      </c>
      <c r="AQ124" s="92">
        <v>72</v>
      </c>
      <c r="AR124" s="92">
        <v>51</v>
      </c>
      <c r="AS124" s="89">
        <v>118</v>
      </c>
      <c r="AT124" s="89">
        <v>53</v>
      </c>
      <c r="AU124" s="90">
        <v>55</v>
      </c>
      <c r="AV124" s="90">
        <v>38</v>
      </c>
      <c r="AW124" s="21">
        <f t="shared" si="17"/>
        <v>307.38412455907797</v>
      </c>
      <c r="AX124" s="21">
        <f>IFERROR(INT(AW124*'udziały-w-rynku'!$C$27),0)</f>
        <v>1531</v>
      </c>
      <c r="AY124" s="39">
        <f t="shared" si="18"/>
        <v>1531</v>
      </c>
      <c r="AZ124" s="34">
        <f t="shared" si="19"/>
        <v>-1262</v>
      </c>
      <c r="BA124" s="31">
        <f t="shared" si="20"/>
        <v>0.54815610454708197</v>
      </c>
      <c r="BB124" s="70" t="s">
        <v>429</v>
      </c>
      <c r="BC124" s="125" t="s">
        <v>426</v>
      </c>
      <c r="BD124" s="70">
        <f t="shared" si="25"/>
        <v>2793</v>
      </c>
      <c r="BE124" s="71">
        <f t="shared" si="21"/>
        <v>4.5360938596263282E-3</v>
      </c>
      <c r="BF124" s="161">
        <f t="shared" si="22"/>
        <v>2883.5994026583166</v>
      </c>
      <c r="BG124" s="39">
        <f>INT(IFERROR(AO124*(1/($AJ124/$AI124)),0)*'udziały-w-rynku'!$C$27)</f>
        <v>678</v>
      </c>
      <c r="BH124" s="39">
        <f>INT(IFERROR(AQ124*(1/($AJ124/$AI124)),0)*'udziały-w-rynku'!$C$27)</f>
        <v>626</v>
      </c>
      <c r="BI124" s="21">
        <f t="shared" si="23"/>
        <v>199.10108068031187</v>
      </c>
      <c r="BJ124" s="21">
        <f>IFERROR(INT(BI124*'udziały-w-rynku'!$C$27),0)</f>
        <v>991</v>
      </c>
      <c r="BK124" s="170">
        <f t="shared" si="24"/>
        <v>991</v>
      </c>
      <c r="BL124" s="40">
        <f>INT(IFERROR(AS124*(1/($AJ124/$AI124)),0)*'udziały-w-rynku'!$C$27)</f>
        <v>1026</v>
      </c>
      <c r="BM124" s="40">
        <f>INT(IFERROR(AU124*(1/($AJ124/$AI124)),0)*'udziały-w-rynku'!$C$27)</f>
        <v>478</v>
      </c>
    </row>
    <row r="125" spans="1:65">
      <c r="A125" s="158">
        <f>VLOOKUP(B125,konwerter_rejonów!A:B,2,FALSE)</f>
        <v>122</v>
      </c>
      <c r="B125" s="11">
        <v>122</v>
      </c>
      <c r="C125" s="85" t="str">
        <f>IFERROR(VLOOKUP(A125,konwerter_rejonów!E:F,2,FALSE),A125)</f>
        <v>A49</v>
      </c>
      <c r="D125" s="8" t="s">
        <v>385</v>
      </c>
      <c r="E125" s="8" t="str">
        <f>VLOOKUP(B125,konwerter_rejonów!A:C,3,FALSE)</f>
        <v>Bystrzycka</v>
      </c>
      <c r="F125" s="8">
        <v>41</v>
      </c>
      <c r="G125" s="8">
        <v>47</v>
      </c>
      <c r="H125" s="8">
        <v>20</v>
      </c>
      <c r="I125" s="8">
        <v>30</v>
      </c>
      <c r="J125" s="8">
        <v>150</v>
      </c>
      <c r="K125" s="8">
        <v>110</v>
      </c>
      <c r="L125" s="8">
        <v>164</v>
      </c>
      <c r="M125" s="19">
        <v>562</v>
      </c>
      <c r="N125" s="8">
        <v>0</v>
      </c>
      <c r="O125" s="8">
        <v>0</v>
      </c>
      <c r="P125" s="8">
        <v>0</v>
      </c>
      <c r="Q125" s="8">
        <v>0</v>
      </c>
      <c r="R125" s="8">
        <v>2</v>
      </c>
      <c r="S125" s="8">
        <v>3</v>
      </c>
      <c r="T125" s="8">
        <v>0</v>
      </c>
      <c r="U125" s="19">
        <v>5</v>
      </c>
      <c r="V125" s="8">
        <v>3689</v>
      </c>
      <c r="W125" s="8">
        <v>11049</v>
      </c>
      <c r="X125" s="8">
        <v>26845</v>
      </c>
      <c r="Y125" s="8">
        <v>13895</v>
      </c>
      <c r="Z125" s="8">
        <v>0</v>
      </c>
      <c r="AA125" s="8">
        <v>0</v>
      </c>
      <c r="AB125" s="8">
        <v>27</v>
      </c>
      <c r="AC125" s="173">
        <v>122</v>
      </c>
      <c r="AD125" s="173">
        <v>0</v>
      </c>
      <c r="AE125" s="157">
        <f t="shared" si="14"/>
        <v>567</v>
      </c>
      <c r="AF125" s="157">
        <f t="shared" si="15"/>
        <v>526</v>
      </c>
      <c r="AG125" s="157">
        <f t="shared" si="16"/>
        <v>567532</v>
      </c>
      <c r="AH125" s="127">
        <v>629</v>
      </c>
      <c r="AI125" s="46">
        <v>77735</v>
      </c>
      <c r="AJ125" s="19">
        <v>44509</v>
      </c>
      <c r="AK125" s="88">
        <v>258</v>
      </c>
      <c r="AL125" s="88">
        <v>93</v>
      </c>
      <c r="AM125" s="87">
        <v>117</v>
      </c>
      <c r="AN125" s="87">
        <v>0</v>
      </c>
      <c r="AO125" s="91">
        <v>131</v>
      </c>
      <c r="AP125" s="91">
        <v>-1</v>
      </c>
      <c r="AQ125" s="92">
        <v>88</v>
      </c>
      <c r="AR125" s="92">
        <v>61</v>
      </c>
      <c r="AS125" s="89">
        <v>146</v>
      </c>
      <c r="AT125" s="89">
        <v>61</v>
      </c>
      <c r="AU125" s="90">
        <v>73</v>
      </c>
      <c r="AV125" s="90">
        <v>43</v>
      </c>
      <c r="AW125" s="21">
        <f t="shared" si="17"/>
        <v>450.5971825922847</v>
      </c>
      <c r="AX125" s="21">
        <f>IFERROR(INT(AW125*'udziały-w-rynku'!$C$27),0)</f>
        <v>2244</v>
      </c>
      <c r="AY125" s="39">
        <f t="shared" si="18"/>
        <v>2244</v>
      </c>
      <c r="AZ125" s="34">
        <f t="shared" si="19"/>
        <v>1718</v>
      </c>
      <c r="BA125" s="31">
        <f t="shared" si="20"/>
        <v>4.2661596958174908</v>
      </c>
      <c r="BB125" s="70" t="s">
        <v>429</v>
      </c>
      <c r="BC125" s="125" t="s">
        <v>426</v>
      </c>
      <c r="BD125" s="70">
        <f t="shared" si="25"/>
        <v>526</v>
      </c>
      <c r="BE125" s="71">
        <f t="shared" si="21"/>
        <v>8.5427331548995665E-4</v>
      </c>
      <c r="BF125" s="161">
        <f t="shared" si="22"/>
        <v>543.06240093028089</v>
      </c>
      <c r="BG125" s="39">
        <f>INT(IFERROR(AO125*(1/($AJ125/$AI125)),0)*'udziały-w-rynku'!$C$27)</f>
        <v>1139</v>
      </c>
      <c r="BH125" s="39">
        <f>INT(IFERROR(AQ125*(1/($AJ125/$AI125)),0)*'udziały-w-rynku'!$C$27)</f>
        <v>765</v>
      </c>
      <c r="BI125" s="21">
        <f t="shared" si="23"/>
        <v>204.34058280347796</v>
      </c>
      <c r="BJ125" s="21">
        <f>IFERROR(INT(BI125*'udziały-w-rynku'!$C$27),0)</f>
        <v>1017</v>
      </c>
      <c r="BK125" s="170">
        <f t="shared" si="24"/>
        <v>1017</v>
      </c>
      <c r="BL125" s="40">
        <f>INT(IFERROR(AS125*(1/($AJ125/$AI125)),0)*'udziały-w-rynku'!$C$27)</f>
        <v>1270</v>
      </c>
      <c r="BM125" s="40">
        <f>INT(IFERROR(AU125*(1/($AJ125/$AI125)),0)*'udziały-w-rynku'!$C$27)</f>
        <v>635</v>
      </c>
    </row>
    <row r="126" spans="1:65">
      <c r="A126" s="158">
        <f>VLOOKUP(B126,konwerter_rejonów!A:B,2,FALSE)</f>
        <v>123</v>
      </c>
      <c r="B126" s="11">
        <v>123</v>
      </c>
      <c r="C126" s="85">
        <f>IFERROR(VLOOKUP(A126,konwerter_rejonów!E:F,2,FALSE),A126)</f>
        <v>123</v>
      </c>
      <c r="D126" s="8" t="s">
        <v>385</v>
      </c>
      <c r="E126" s="8" t="str">
        <f>VLOOKUP(B126,konwerter_rejonów!A:C,3,FALSE)</f>
        <v>DSW/WSB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19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19">
        <v>0</v>
      </c>
      <c r="V126" s="8">
        <v>37260</v>
      </c>
      <c r="W126" s="8">
        <v>377</v>
      </c>
      <c r="X126" s="8">
        <v>0</v>
      </c>
      <c r="Y126" s="8">
        <v>3432</v>
      </c>
      <c r="Z126" s="8">
        <v>0</v>
      </c>
      <c r="AA126" s="8">
        <v>1139</v>
      </c>
      <c r="AB126" s="8">
        <v>11</v>
      </c>
      <c r="AC126" s="173">
        <v>123</v>
      </c>
      <c r="AD126" s="173">
        <v>0</v>
      </c>
      <c r="AE126" s="157">
        <f t="shared" si="14"/>
        <v>0</v>
      </c>
      <c r="AF126" s="157">
        <f t="shared" si="15"/>
        <v>0</v>
      </c>
      <c r="AG126" s="157">
        <f t="shared" si="16"/>
        <v>567532</v>
      </c>
      <c r="AH126" s="127">
        <v>1642</v>
      </c>
      <c r="AI126" s="46">
        <v>77735</v>
      </c>
      <c r="AJ126" s="19">
        <v>44509</v>
      </c>
      <c r="AK126" s="88">
        <v>21</v>
      </c>
      <c r="AL126" s="88">
        <v>13</v>
      </c>
      <c r="AM126" s="87">
        <v>140</v>
      </c>
      <c r="AN126" s="87">
        <v>0</v>
      </c>
      <c r="AO126" s="91">
        <v>7</v>
      </c>
      <c r="AP126" s="91">
        <v>110</v>
      </c>
      <c r="AQ126" s="92">
        <v>39</v>
      </c>
      <c r="AR126" s="92">
        <v>26</v>
      </c>
      <c r="AS126" s="89">
        <v>147</v>
      </c>
      <c r="AT126" s="89">
        <v>115</v>
      </c>
      <c r="AU126" s="90">
        <v>47</v>
      </c>
      <c r="AV126" s="90">
        <v>35</v>
      </c>
      <c r="AW126" s="21">
        <f t="shared" si="17"/>
        <v>36.676514862162712</v>
      </c>
      <c r="AX126" s="21">
        <f>IFERROR(INT(AW126*'udziały-w-rynku'!$C$27),0)</f>
        <v>182</v>
      </c>
      <c r="AY126" s="39">
        <f t="shared" si="18"/>
        <v>182</v>
      </c>
      <c r="AZ126" s="34">
        <f t="shared" si="19"/>
        <v>182</v>
      </c>
      <c r="BA126" s="31" t="str">
        <f t="shared" si="20"/>
        <v/>
      </c>
      <c r="BB126" s="70" t="s">
        <v>429</v>
      </c>
      <c r="BC126" s="125" t="s">
        <v>426</v>
      </c>
      <c r="BD126" s="70">
        <f t="shared" si="25"/>
        <v>0</v>
      </c>
      <c r="BE126" s="71">
        <f t="shared" si="21"/>
        <v>0</v>
      </c>
      <c r="BF126" s="161">
        <f t="shared" si="22"/>
        <v>0</v>
      </c>
      <c r="BG126" s="39">
        <f>INT(IFERROR(AO126*(1/($AJ126/$AI126)),0)*'udziały-w-rynku'!$C$27)</f>
        <v>60</v>
      </c>
      <c r="BH126" s="39">
        <f>INT(IFERROR(AQ126*(1/($AJ126/$AI126)),0)*'udziały-w-rynku'!$C$27)</f>
        <v>339</v>
      </c>
      <c r="BI126" s="21">
        <f t="shared" si="23"/>
        <v>244.51009908108475</v>
      </c>
      <c r="BJ126" s="21">
        <f>IFERROR(INT(BI126*'udziały-w-rynku'!$C$27),0)</f>
        <v>1218</v>
      </c>
      <c r="BK126" s="170">
        <f t="shared" si="24"/>
        <v>1218</v>
      </c>
      <c r="BL126" s="40">
        <f>INT(IFERROR(AS126*(1/($AJ126/$AI126)),0)*'udziały-w-rynku'!$C$27)</f>
        <v>1278</v>
      </c>
      <c r="BM126" s="40">
        <f>INT(IFERROR(AU126*(1/($AJ126/$AI126)),0)*'udziały-w-rynku'!$C$27)</f>
        <v>408</v>
      </c>
    </row>
    <row r="127" spans="1:65">
      <c r="A127" s="158">
        <f>VLOOKUP(B127,konwerter_rejonów!A:B,2,FALSE)</f>
        <v>124</v>
      </c>
      <c r="B127" s="11">
        <v>124</v>
      </c>
      <c r="C127" s="85">
        <f>IFERROR(VLOOKUP(A127,konwerter_rejonów!E:F,2,FALSE),A127)</f>
        <v>124</v>
      </c>
      <c r="D127" s="8" t="s">
        <v>385</v>
      </c>
      <c r="E127" s="8" t="str">
        <f>VLOOKUP(B127,konwerter_rejonów!A:C,3,FALSE)</f>
        <v>Wrocławski park Przemysłowy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19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19">
        <v>0</v>
      </c>
      <c r="V127" s="8">
        <v>27660</v>
      </c>
      <c r="W127" s="8">
        <v>5358</v>
      </c>
      <c r="X127" s="8">
        <v>0</v>
      </c>
      <c r="Y127" s="8">
        <v>277132</v>
      </c>
      <c r="Z127" s="8">
        <v>108</v>
      </c>
      <c r="AA127" s="8">
        <v>0</v>
      </c>
      <c r="AB127" s="8">
        <v>49</v>
      </c>
      <c r="AC127" s="173">
        <v>124</v>
      </c>
      <c r="AD127" s="173">
        <v>0</v>
      </c>
      <c r="AE127" s="157">
        <f t="shared" si="14"/>
        <v>0</v>
      </c>
      <c r="AF127" s="157">
        <f t="shared" si="15"/>
        <v>0</v>
      </c>
      <c r="AG127" s="157">
        <f t="shared" si="16"/>
        <v>567532</v>
      </c>
      <c r="AH127" s="127">
        <v>3234</v>
      </c>
      <c r="AI127" s="46">
        <v>77735</v>
      </c>
      <c r="AJ127" s="19">
        <v>44509</v>
      </c>
      <c r="AK127" s="88">
        <v>252</v>
      </c>
      <c r="AL127" s="88">
        <v>119</v>
      </c>
      <c r="AM127" s="87">
        <v>407</v>
      </c>
      <c r="AN127" s="87">
        <v>0</v>
      </c>
      <c r="AO127" s="91">
        <v>88</v>
      </c>
      <c r="AP127" s="91">
        <v>40</v>
      </c>
      <c r="AQ127" s="92">
        <v>100</v>
      </c>
      <c r="AR127" s="92">
        <v>70</v>
      </c>
      <c r="AS127" s="89">
        <v>349</v>
      </c>
      <c r="AT127" s="89">
        <v>177</v>
      </c>
      <c r="AU127" s="90">
        <v>92</v>
      </c>
      <c r="AV127" s="90">
        <v>75</v>
      </c>
      <c r="AW127" s="21">
        <f t="shared" si="17"/>
        <v>440.11817834595251</v>
      </c>
      <c r="AX127" s="21">
        <f>IFERROR(INT(AW127*'udziały-w-rynku'!$C$27),0)</f>
        <v>2192</v>
      </c>
      <c r="AY127" s="39">
        <f t="shared" si="18"/>
        <v>2192</v>
      </c>
      <c r="AZ127" s="34">
        <f t="shared" si="19"/>
        <v>2192</v>
      </c>
      <c r="BA127" s="31" t="str">
        <f t="shared" si="20"/>
        <v/>
      </c>
      <c r="BB127" s="70" t="s">
        <v>429</v>
      </c>
      <c r="BC127" s="125" t="s">
        <v>426</v>
      </c>
      <c r="BD127" s="70">
        <f t="shared" si="25"/>
        <v>0</v>
      </c>
      <c r="BE127" s="71">
        <f t="shared" si="21"/>
        <v>0</v>
      </c>
      <c r="BF127" s="161">
        <f t="shared" si="22"/>
        <v>0</v>
      </c>
      <c r="BG127" s="39">
        <f>INT(IFERROR(AO127*(1/($AJ127/$AI127)),0)*'udziały-w-rynku'!$C$27)</f>
        <v>765</v>
      </c>
      <c r="BH127" s="39">
        <f>INT(IFERROR(AQ127*(1/($AJ127/$AI127)),0)*'udziały-w-rynku'!$C$27)</f>
        <v>870</v>
      </c>
      <c r="BI127" s="21">
        <f t="shared" si="23"/>
        <v>710.82578804286777</v>
      </c>
      <c r="BJ127" s="21">
        <f>IFERROR(INT(BI127*'udziały-w-rynku'!$C$27),0)</f>
        <v>3541</v>
      </c>
      <c r="BK127" s="170">
        <f t="shared" si="24"/>
        <v>3541</v>
      </c>
      <c r="BL127" s="40">
        <f>INT(IFERROR(AS127*(1/($AJ127/$AI127)),0)*'udziały-w-rynku'!$C$27)</f>
        <v>3036</v>
      </c>
      <c r="BM127" s="40">
        <f>INT(IFERROR(AU127*(1/($AJ127/$AI127)),0)*'udziały-w-rynku'!$C$27)</f>
        <v>800</v>
      </c>
    </row>
    <row r="128" spans="1:65">
      <c r="A128" s="158">
        <f>VLOOKUP(B128,konwerter_rejonów!A:B,2,FALSE)</f>
        <v>125</v>
      </c>
      <c r="B128" s="11">
        <v>125</v>
      </c>
      <c r="C128" s="85" t="str">
        <f>IFERROR(VLOOKUP(A128,konwerter_rejonów!E:F,2,FALSE),A128)</f>
        <v>A51</v>
      </c>
      <c r="D128" s="8" t="s">
        <v>385</v>
      </c>
      <c r="E128" s="8" t="str">
        <f>VLOOKUP(B128,konwerter_rejonów!A:C,3,FALSE)</f>
        <v>Otyńska</v>
      </c>
      <c r="F128" s="8">
        <v>5</v>
      </c>
      <c r="G128" s="8">
        <v>8</v>
      </c>
      <c r="H128" s="8">
        <v>7</v>
      </c>
      <c r="I128" s="8">
        <v>5</v>
      </c>
      <c r="J128" s="8">
        <v>39</v>
      </c>
      <c r="K128" s="8">
        <v>37</v>
      </c>
      <c r="L128" s="8">
        <v>33</v>
      </c>
      <c r="M128" s="19">
        <v>134</v>
      </c>
      <c r="N128" s="8">
        <v>1</v>
      </c>
      <c r="O128" s="8">
        <v>0</v>
      </c>
      <c r="P128" s="8">
        <v>0</v>
      </c>
      <c r="Q128" s="8">
        <v>0</v>
      </c>
      <c r="R128" s="8">
        <v>4</v>
      </c>
      <c r="S128" s="8">
        <v>0</v>
      </c>
      <c r="T128" s="8">
        <v>0</v>
      </c>
      <c r="U128" s="19">
        <v>5</v>
      </c>
      <c r="V128" s="8">
        <v>43739</v>
      </c>
      <c r="W128" s="8">
        <v>31518</v>
      </c>
      <c r="X128" s="8">
        <v>5865</v>
      </c>
      <c r="Y128" s="8">
        <v>3222</v>
      </c>
      <c r="Z128" s="8">
        <v>0</v>
      </c>
      <c r="AA128" s="8">
        <v>0</v>
      </c>
      <c r="AB128" s="8">
        <v>14</v>
      </c>
      <c r="AC128" s="173">
        <v>125</v>
      </c>
      <c r="AD128" s="173">
        <v>0</v>
      </c>
      <c r="AE128" s="157">
        <f t="shared" si="14"/>
        <v>139</v>
      </c>
      <c r="AF128" s="157">
        <f t="shared" si="15"/>
        <v>134</v>
      </c>
      <c r="AG128" s="157">
        <f t="shared" si="16"/>
        <v>567532</v>
      </c>
      <c r="AH128" s="127">
        <v>1487</v>
      </c>
      <c r="AI128" s="46">
        <v>77735</v>
      </c>
      <c r="AJ128" s="19">
        <v>44509</v>
      </c>
      <c r="AK128" s="88">
        <v>30</v>
      </c>
      <c r="AL128" s="88">
        <v>5</v>
      </c>
      <c r="AM128" s="87">
        <v>87</v>
      </c>
      <c r="AN128" s="87">
        <v>0</v>
      </c>
      <c r="AO128" s="91">
        <v>26</v>
      </c>
      <c r="AP128" s="91">
        <v>19</v>
      </c>
      <c r="AQ128" s="92">
        <v>15</v>
      </c>
      <c r="AR128" s="92">
        <v>9</v>
      </c>
      <c r="AS128" s="89">
        <v>93</v>
      </c>
      <c r="AT128" s="89">
        <v>42</v>
      </c>
      <c r="AU128" s="90">
        <v>14</v>
      </c>
      <c r="AV128" s="90">
        <v>12</v>
      </c>
      <c r="AW128" s="21">
        <f t="shared" si="17"/>
        <v>52.395021231661012</v>
      </c>
      <c r="AX128" s="21">
        <f>IFERROR(INT(AW128*'udziały-w-rynku'!$C$27),0)</f>
        <v>261</v>
      </c>
      <c r="AY128" s="39">
        <f t="shared" si="18"/>
        <v>261</v>
      </c>
      <c r="AZ128" s="34">
        <f t="shared" si="19"/>
        <v>127</v>
      </c>
      <c r="BA128" s="31">
        <f t="shared" si="20"/>
        <v>1.9477611940298507</v>
      </c>
      <c r="BB128" s="70" t="s">
        <v>429</v>
      </c>
      <c r="BC128" s="125" t="s">
        <v>426</v>
      </c>
      <c r="BD128" s="70">
        <f t="shared" si="25"/>
        <v>134</v>
      </c>
      <c r="BE128" s="71">
        <f t="shared" si="21"/>
        <v>2.1762856326169996E-4</v>
      </c>
      <c r="BF128" s="161">
        <f t="shared" si="22"/>
        <v>138.34669529402592</v>
      </c>
      <c r="BG128" s="39">
        <f>INT(IFERROR(AO128*(1/($AJ128/$AI128)),0)*'udziały-w-rynku'!$C$27)</f>
        <v>226</v>
      </c>
      <c r="BH128" s="39">
        <f>INT(IFERROR(AQ128*(1/($AJ128/$AI128)),0)*'udziały-w-rynku'!$C$27)</f>
        <v>130</v>
      </c>
      <c r="BI128" s="21">
        <f t="shared" si="23"/>
        <v>151.94556157181694</v>
      </c>
      <c r="BJ128" s="21">
        <f>IFERROR(INT(BI128*'udziały-w-rynku'!$C$27),0)</f>
        <v>756</v>
      </c>
      <c r="BK128" s="170">
        <f t="shared" si="24"/>
        <v>756</v>
      </c>
      <c r="BL128" s="40">
        <f>INT(IFERROR(AS128*(1/($AJ128/$AI128)),0)*'udziały-w-rynku'!$C$27)</f>
        <v>809</v>
      </c>
      <c r="BM128" s="40">
        <f>INT(IFERROR(AU128*(1/($AJ128/$AI128)),0)*'udziały-w-rynku'!$C$27)</f>
        <v>121</v>
      </c>
    </row>
    <row r="129" spans="1:65">
      <c r="A129" s="158">
        <f>VLOOKUP(B129,konwerter_rejonów!A:B,2,FALSE)</f>
        <v>126</v>
      </c>
      <c r="B129" s="11">
        <v>126</v>
      </c>
      <c r="C129" s="85" t="str">
        <f>IFERROR(VLOOKUP(A129,konwerter_rejonów!E:F,2,FALSE),A129)</f>
        <v>A51</v>
      </c>
      <c r="D129" s="8" t="s">
        <v>385</v>
      </c>
      <c r="E129" s="8" t="str">
        <f>VLOOKUP(B129,konwerter_rejonów!A:C,3,FALSE)</f>
        <v>Hutmen/FAT</v>
      </c>
      <c r="F129" s="8">
        <v>1</v>
      </c>
      <c r="G129" s="8">
        <v>0</v>
      </c>
      <c r="H129" s="8">
        <v>1</v>
      </c>
      <c r="I129" s="8">
        <v>2</v>
      </c>
      <c r="J129" s="8">
        <v>2</v>
      </c>
      <c r="K129" s="8">
        <v>6</v>
      </c>
      <c r="L129" s="8">
        <v>0</v>
      </c>
      <c r="M129" s="19">
        <v>12</v>
      </c>
      <c r="N129" s="8">
        <v>0</v>
      </c>
      <c r="O129" s="8">
        <v>0</v>
      </c>
      <c r="P129" s="8">
        <v>0</v>
      </c>
      <c r="Q129" s="8">
        <v>0</v>
      </c>
      <c r="R129" s="8">
        <v>3</v>
      </c>
      <c r="S129" s="8">
        <v>0</v>
      </c>
      <c r="T129" s="8">
        <v>0</v>
      </c>
      <c r="U129" s="19">
        <v>3</v>
      </c>
      <c r="V129" s="8">
        <v>29067</v>
      </c>
      <c r="W129" s="8">
        <v>26491</v>
      </c>
      <c r="X129" s="8">
        <v>132</v>
      </c>
      <c r="Y129" s="8">
        <v>115455</v>
      </c>
      <c r="Z129" s="8">
        <v>0</v>
      </c>
      <c r="AA129" s="8">
        <v>0</v>
      </c>
      <c r="AB129" s="8">
        <v>16</v>
      </c>
      <c r="AC129" s="173">
        <v>126</v>
      </c>
      <c r="AD129" s="173">
        <v>0</v>
      </c>
      <c r="AE129" s="157">
        <f t="shared" si="14"/>
        <v>15</v>
      </c>
      <c r="AF129" s="157">
        <f t="shared" si="15"/>
        <v>14</v>
      </c>
      <c r="AG129" s="157">
        <f t="shared" si="16"/>
        <v>567532</v>
      </c>
      <c r="AH129" s="127">
        <v>2548</v>
      </c>
      <c r="AI129" s="46">
        <v>77735</v>
      </c>
      <c r="AJ129" s="19">
        <v>44509</v>
      </c>
      <c r="AK129" s="88">
        <v>364</v>
      </c>
      <c r="AL129" s="88">
        <v>283</v>
      </c>
      <c r="AM129" s="87">
        <v>281</v>
      </c>
      <c r="AN129" s="87">
        <v>0</v>
      </c>
      <c r="AO129" s="91">
        <v>130</v>
      </c>
      <c r="AP129" s="91">
        <v>-1</v>
      </c>
      <c r="AQ129" s="92">
        <v>183</v>
      </c>
      <c r="AR129" s="92">
        <v>151</v>
      </c>
      <c r="AS129" s="89">
        <v>204</v>
      </c>
      <c r="AT129" s="89">
        <v>147</v>
      </c>
      <c r="AU129" s="90">
        <v>147</v>
      </c>
      <c r="AV129" s="90">
        <v>123</v>
      </c>
      <c r="AW129" s="21">
        <f t="shared" si="17"/>
        <v>635.72625761082031</v>
      </c>
      <c r="AX129" s="21">
        <f>IFERROR(INT(AW129*'udziały-w-rynku'!$C$27),0)</f>
        <v>3167</v>
      </c>
      <c r="AY129" s="39">
        <f t="shared" si="18"/>
        <v>3167</v>
      </c>
      <c r="AZ129" s="34">
        <f t="shared" si="19"/>
        <v>3153</v>
      </c>
      <c r="BA129" s="31">
        <f t="shared" si="20"/>
        <v>226.21428571428572</v>
      </c>
      <c r="BB129" s="70" t="s">
        <v>429</v>
      </c>
      <c r="BC129" s="125" t="s">
        <v>426</v>
      </c>
      <c r="BD129" s="70">
        <f t="shared" si="25"/>
        <v>14</v>
      </c>
      <c r="BE129" s="71">
        <f t="shared" si="21"/>
        <v>2.2737312579580593E-5</v>
      </c>
      <c r="BF129" s="161">
        <f t="shared" si="22"/>
        <v>14.454132344151962</v>
      </c>
      <c r="BG129" s="39">
        <f>INT(IFERROR(AO129*(1/($AJ129/$AI129)),0)*'udziały-w-rynku'!$C$27)</f>
        <v>1131</v>
      </c>
      <c r="BH129" s="39">
        <f>INT(IFERROR(AQ129*(1/($AJ129/$AI129)),0)*'udziały-w-rynku'!$C$27)</f>
        <v>1592</v>
      </c>
      <c r="BI129" s="21">
        <f t="shared" si="23"/>
        <v>490.76669886989151</v>
      </c>
      <c r="BJ129" s="21">
        <f>IFERROR(INT(BI129*'udziały-w-rynku'!$C$27),0)</f>
        <v>2444</v>
      </c>
      <c r="BK129" s="170">
        <f t="shared" si="24"/>
        <v>2444</v>
      </c>
      <c r="BL129" s="40">
        <f>INT(IFERROR(AS129*(1/($AJ129/$AI129)),0)*'udziały-w-rynku'!$C$27)</f>
        <v>1774</v>
      </c>
      <c r="BM129" s="40">
        <f>INT(IFERROR(AU129*(1/($AJ129/$AI129)),0)*'udziały-w-rynku'!$C$27)</f>
        <v>1278</v>
      </c>
    </row>
    <row r="130" spans="1:65">
      <c r="A130" s="158">
        <f>VLOOKUP(B130,konwerter_rejonów!A:B,2,FALSE)</f>
        <v>127</v>
      </c>
      <c r="B130" s="11">
        <v>127</v>
      </c>
      <c r="C130" s="85">
        <f>IFERROR(VLOOKUP(A130,konwerter_rejonów!E:F,2,FALSE),A130)</f>
        <v>127</v>
      </c>
      <c r="D130" s="8" t="s">
        <v>385</v>
      </c>
      <c r="E130" s="8" t="str">
        <f>VLOOKUP(B130,konwerter_rejonów!A:C,3,FALSE)</f>
        <v>Inżynierska</v>
      </c>
      <c r="F130" s="8">
        <v>80</v>
      </c>
      <c r="G130" s="8">
        <v>71</v>
      </c>
      <c r="H130" s="8">
        <v>20</v>
      </c>
      <c r="I130" s="8">
        <v>34</v>
      </c>
      <c r="J130" s="8">
        <v>362</v>
      </c>
      <c r="K130" s="8">
        <v>233</v>
      </c>
      <c r="L130" s="8">
        <v>368</v>
      </c>
      <c r="M130" s="19">
        <v>1168</v>
      </c>
      <c r="N130" s="8">
        <v>1</v>
      </c>
      <c r="O130" s="8">
        <v>4</v>
      </c>
      <c r="P130" s="8">
        <v>0</v>
      </c>
      <c r="Q130" s="8">
        <v>4</v>
      </c>
      <c r="R130" s="8">
        <v>32</v>
      </c>
      <c r="S130" s="8">
        <v>9</v>
      </c>
      <c r="T130" s="8">
        <v>2</v>
      </c>
      <c r="U130" s="19">
        <v>52</v>
      </c>
      <c r="V130" s="8">
        <v>4253</v>
      </c>
      <c r="W130" s="8">
        <v>1695</v>
      </c>
      <c r="X130" s="8">
        <v>79002</v>
      </c>
      <c r="Y130" s="8">
        <v>440</v>
      </c>
      <c r="Z130" s="8">
        <v>0</v>
      </c>
      <c r="AA130" s="8">
        <v>0</v>
      </c>
      <c r="AB130" s="8">
        <v>0</v>
      </c>
      <c r="AC130" s="173">
        <v>127</v>
      </c>
      <c r="AD130" s="173">
        <v>131</v>
      </c>
      <c r="AE130" s="157">
        <f t="shared" si="14"/>
        <v>1220</v>
      </c>
      <c r="AF130" s="157">
        <f t="shared" si="15"/>
        <v>1140</v>
      </c>
      <c r="AG130" s="157">
        <f t="shared" si="16"/>
        <v>567532</v>
      </c>
      <c r="AH130" s="127">
        <v>946</v>
      </c>
      <c r="AI130" s="46">
        <v>77735</v>
      </c>
      <c r="AJ130" s="19">
        <v>44509</v>
      </c>
      <c r="AK130" s="88" t="s">
        <v>871</v>
      </c>
      <c r="AL130" s="88" t="s">
        <v>871</v>
      </c>
      <c r="AM130" s="87" t="s">
        <v>871</v>
      </c>
      <c r="AN130" s="87" t="s">
        <v>871</v>
      </c>
      <c r="AO130" s="91" t="s">
        <v>871</v>
      </c>
      <c r="AP130" s="91" t="s">
        <v>871</v>
      </c>
      <c r="AQ130" s="92" t="s">
        <v>871</v>
      </c>
      <c r="AR130" s="92" t="s">
        <v>871</v>
      </c>
      <c r="AS130" s="89" t="s">
        <v>871</v>
      </c>
      <c r="AT130" s="89" t="s">
        <v>871</v>
      </c>
      <c r="AU130" s="90" t="s">
        <v>871</v>
      </c>
      <c r="AV130" s="90" t="s">
        <v>871</v>
      </c>
      <c r="AW130" s="21">
        <f t="shared" si="17"/>
        <v>0</v>
      </c>
      <c r="AX130" s="21">
        <f>IFERROR(INT(AW130*'udziały-w-rynku'!$C$27),0)</f>
        <v>0</v>
      </c>
      <c r="AY130" s="39">
        <f t="shared" si="18"/>
        <v>0</v>
      </c>
      <c r="AZ130" s="34">
        <f t="shared" si="19"/>
        <v>-1140</v>
      </c>
      <c r="BA130" s="31">
        <f t="shared" si="20"/>
        <v>0</v>
      </c>
      <c r="BB130" s="70" t="s">
        <v>429</v>
      </c>
      <c r="BC130" s="125" t="s">
        <v>426</v>
      </c>
      <c r="BD130" s="70">
        <f t="shared" si="25"/>
        <v>1140</v>
      </c>
      <c r="BE130" s="71">
        <f t="shared" si="21"/>
        <v>1.8514668814801341E-3</v>
      </c>
      <c r="BF130" s="161">
        <f t="shared" si="22"/>
        <v>1176.9793480238027</v>
      </c>
      <c r="BG130" s="39">
        <f>INT(IFERROR(AO130*(1/($AJ130/$AI130)),0)*'udziały-w-rynku'!$C$27)</f>
        <v>0</v>
      </c>
      <c r="BH130" s="39">
        <f>INT(IFERROR(AQ130*(1/($AJ130/$AI130)),0)*'udziały-w-rynku'!$C$27)</f>
        <v>0</v>
      </c>
      <c r="BI130" s="21">
        <f t="shared" si="23"/>
        <v>0</v>
      </c>
      <c r="BJ130" s="21">
        <f>IFERROR(INT(BI130*'udziały-w-rynku'!$C$27),0)</f>
        <v>0</v>
      </c>
      <c r="BK130" s="170">
        <f t="shared" si="24"/>
        <v>0</v>
      </c>
      <c r="BL130" s="40">
        <f>INT(IFERROR(AS130*(1/($AJ130/$AI130)),0)*'udziały-w-rynku'!$C$27)</f>
        <v>0</v>
      </c>
      <c r="BM130" s="40">
        <f>INT(IFERROR(AU130*(1/($AJ130/$AI130)),0)*'udziały-w-rynku'!$C$27)</f>
        <v>0</v>
      </c>
    </row>
    <row r="131" spans="1:65">
      <c r="A131" s="158">
        <f>VLOOKUP(B131,konwerter_rejonów!A:B,2,FALSE)</f>
        <v>128</v>
      </c>
      <c r="B131" s="11">
        <v>128</v>
      </c>
      <c r="C131" s="85">
        <f>IFERROR(VLOOKUP(A131,konwerter_rejonów!E:F,2,FALSE),A131)</f>
        <v>128</v>
      </c>
      <c r="D131" s="8" t="s">
        <v>385</v>
      </c>
      <c r="E131" s="8" t="str">
        <f>VLOOKUP(B131,konwerter_rejonów!A:C,3,FALSE)</f>
        <v>Pl. Bzowy</v>
      </c>
      <c r="F131" s="8">
        <v>117</v>
      </c>
      <c r="G131" s="8">
        <v>136</v>
      </c>
      <c r="H131" s="8">
        <v>52</v>
      </c>
      <c r="I131" s="8">
        <v>76</v>
      </c>
      <c r="J131" s="8">
        <v>558</v>
      </c>
      <c r="K131" s="8">
        <v>502</v>
      </c>
      <c r="L131" s="8">
        <v>607</v>
      </c>
      <c r="M131" s="19">
        <v>2048</v>
      </c>
      <c r="N131" s="8">
        <v>3</v>
      </c>
      <c r="O131" s="8">
        <v>7</v>
      </c>
      <c r="P131" s="8">
        <v>2</v>
      </c>
      <c r="Q131" s="8">
        <v>2</v>
      </c>
      <c r="R131" s="8">
        <v>23</v>
      </c>
      <c r="S131" s="8">
        <v>5</v>
      </c>
      <c r="T131" s="8">
        <v>1</v>
      </c>
      <c r="U131" s="19">
        <v>43</v>
      </c>
      <c r="V131" s="8">
        <v>450</v>
      </c>
      <c r="W131" s="8">
        <v>163</v>
      </c>
      <c r="X131" s="8">
        <v>88071</v>
      </c>
      <c r="Y131" s="8">
        <v>209</v>
      </c>
      <c r="Z131" s="8">
        <v>179</v>
      </c>
      <c r="AA131" s="8">
        <v>0</v>
      </c>
      <c r="AB131" s="8">
        <v>0</v>
      </c>
      <c r="AC131" s="173">
        <v>128</v>
      </c>
      <c r="AD131" s="173">
        <v>131</v>
      </c>
      <c r="AE131" s="157">
        <f t="shared" si="14"/>
        <v>2091</v>
      </c>
      <c r="AF131" s="157">
        <f t="shared" si="15"/>
        <v>1974</v>
      </c>
      <c r="AG131" s="157">
        <f t="shared" si="16"/>
        <v>567532</v>
      </c>
      <c r="AH131" s="127">
        <v>542</v>
      </c>
      <c r="AI131" s="46">
        <v>77735</v>
      </c>
      <c r="AJ131" s="19">
        <v>44509</v>
      </c>
      <c r="AK131" s="88" t="s">
        <v>871</v>
      </c>
      <c r="AL131" s="88" t="s">
        <v>871</v>
      </c>
      <c r="AM131" s="87" t="s">
        <v>871</v>
      </c>
      <c r="AN131" s="87" t="s">
        <v>871</v>
      </c>
      <c r="AO131" s="91" t="s">
        <v>871</v>
      </c>
      <c r="AP131" s="91" t="s">
        <v>871</v>
      </c>
      <c r="AQ131" s="92" t="s">
        <v>871</v>
      </c>
      <c r="AR131" s="92" t="s">
        <v>871</v>
      </c>
      <c r="AS131" s="89" t="s">
        <v>871</v>
      </c>
      <c r="AT131" s="89" t="s">
        <v>871</v>
      </c>
      <c r="AU131" s="90" t="s">
        <v>871</v>
      </c>
      <c r="AV131" s="90" t="s">
        <v>871</v>
      </c>
      <c r="AW131" s="21">
        <f t="shared" si="17"/>
        <v>0</v>
      </c>
      <c r="AX131" s="21">
        <f>IFERROR(INT(AW131*'udziały-w-rynku'!$C$27),0)</f>
        <v>0</v>
      </c>
      <c r="AY131" s="39">
        <f t="shared" si="18"/>
        <v>0</v>
      </c>
      <c r="AZ131" s="34">
        <f t="shared" si="19"/>
        <v>-1974</v>
      </c>
      <c r="BA131" s="31">
        <f t="shared" si="20"/>
        <v>0</v>
      </c>
      <c r="BB131" s="70" t="s">
        <v>429</v>
      </c>
      <c r="BC131" s="125" t="s">
        <v>426</v>
      </c>
      <c r="BD131" s="70">
        <f t="shared" si="25"/>
        <v>1974</v>
      </c>
      <c r="BE131" s="71">
        <f t="shared" si="21"/>
        <v>3.2059610737208638E-3</v>
      </c>
      <c r="BF131" s="161">
        <f t="shared" si="22"/>
        <v>2038.0326605254268</v>
      </c>
      <c r="BG131" s="39">
        <f>INT(IFERROR(AO131*(1/($AJ131/$AI131)),0)*'udziały-w-rynku'!$C$27)</f>
        <v>0</v>
      </c>
      <c r="BH131" s="39">
        <f>INT(IFERROR(AQ131*(1/($AJ131/$AI131)),0)*'udziały-w-rynku'!$C$27)</f>
        <v>0</v>
      </c>
      <c r="BI131" s="21">
        <f t="shared" si="23"/>
        <v>0</v>
      </c>
      <c r="BJ131" s="21">
        <f>IFERROR(INT(BI131*'udziały-w-rynku'!$C$27),0)</f>
        <v>0</v>
      </c>
      <c r="BK131" s="170">
        <f t="shared" si="24"/>
        <v>0</v>
      </c>
      <c r="BL131" s="40">
        <f>INT(IFERROR(AS131*(1/($AJ131/$AI131)),0)*'udziały-w-rynku'!$C$27)</f>
        <v>0</v>
      </c>
      <c r="BM131" s="40">
        <f>INT(IFERROR(AU131*(1/($AJ131/$AI131)),0)*'udziały-w-rynku'!$C$27)</f>
        <v>0</v>
      </c>
    </row>
    <row r="132" spans="1:65">
      <c r="A132" s="158">
        <f>VLOOKUP(B132,konwerter_rejonów!A:B,2,FALSE)</f>
        <v>129</v>
      </c>
      <c r="B132" s="11">
        <v>129</v>
      </c>
      <c r="C132" s="85">
        <f>IFERROR(VLOOKUP(A132,konwerter_rejonów!E:F,2,FALSE),A132)</f>
        <v>129</v>
      </c>
      <c r="D132" s="8" t="s">
        <v>385</v>
      </c>
      <c r="E132" s="8" t="str">
        <f>VLOOKUP(B132,konwerter_rejonów!A:C,3,FALSE)</f>
        <v>Al. Pracy</v>
      </c>
      <c r="F132" s="8">
        <v>166</v>
      </c>
      <c r="G132" s="8">
        <v>201</v>
      </c>
      <c r="H132" s="8">
        <v>58</v>
      </c>
      <c r="I132" s="8">
        <v>88</v>
      </c>
      <c r="J132" s="8">
        <v>771</v>
      </c>
      <c r="K132" s="8">
        <v>565</v>
      </c>
      <c r="L132" s="8">
        <v>1008</v>
      </c>
      <c r="M132" s="19">
        <v>2857</v>
      </c>
      <c r="N132" s="8">
        <v>10</v>
      </c>
      <c r="O132" s="8">
        <v>6</v>
      </c>
      <c r="P132" s="8">
        <v>2</v>
      </c>
      <c r="Q132" s="8">
        <v>5</v>
      </c>
      <c r="R132" s="8">
        <v>50</v>
      </c>
      <c r="S132" s="8">
        <v>9</v>
      </c>
      <c r="T132" s="8">
        <v>2</v>
      </c>
      <c r="U132" s="19">
        <v>84</v>
      </c>
      <c r="V132" s="8">
        <v>5716</v>
      </c>
      <c r="W132" s="8">
        <v>1710</v>
      </c>
      <c r="X132" s="8">
        <v>136419</v>
      </c>
      <c r="Y132" s="8">
        <v>172</v>
      </c>
      <c r="Z132" s="8">
        <v>858</v>
      </c>
      <c r="AA132" s="8">
        <v>0</v>
      </c>
      <c r="AB132" s="8">
        <v>13</v>
      </c>
      <c r="AC132" s="173">
        <v>129</v>
      </c>
      <c r="AD132" s="173">
        <v>0</v>
      </c>
      <c r="AE132" s="157">
        <f t="shared" ref="AE132:AE195" si="26">M132+U132</f>
        <v>2941</v>
      </c>
      <c r="AF132" s="157">
        <f t="shared" ref="AF132:AF195" si="27">AE132-F132</f>
        <v>2775</v>
      </c>
      <c r="AG132" s="157">
        <f t="shared" ref="AG132:AG195" si="28">SUM($AF$4:$AF$378)</f>
        <v>567532</v>
      </c>
      <c r="AH132" s="127">
        <v>1016</v>
      </c>
      <c r="AI132" s="46">
        <v>77735</v>
      </c>
      <c r="AJ132" s="19">
        <v>44509</v>
      </c>
      <c r="AK132" s="88">
        <v>370</v>
      </c>
      <c r="AL132" s="88">
        <v>91</v>
      </c>
      <c r="AM132" s="87">
        <v>172</v>
      </c>
      <c r="AN132" s="87">
        <v>0</v>
      </c>
      <c r="AO132" s="91">
        <v>132</v>
      </c>
      <c r="AP132" s="91">
        <v>106</v>
      </c>
      <c r="AQ132" s="92">
        <v>79</v>
      </c>
      <c r="AR132" s="92">
        <v>48</v>
      </c>
      <c r="AS132" s="89">
        <v>176</v>
      </c>
      <c r="AT132" s="89">
        <v>42</v>
      </c>
      <c r="AU132" s="90">
        <v>55</v>
      </c>
      <c r="AV132" s="90">
        <v>37</v>
      </c>
      <c r="AW132" s="21">
        <f t="shared" ref="AW132:AW195" si="29">IFERROR(AK132*(1/($AJ132/$AI132)),0)</f>
        <v>646.20526185715255</v>
      </c>
      <c r="AX132" s="21">
        <f>IFERROR(INT(AW132*'udziały-w-rynku'!$C$27),0)</f>
        <v>3219</v>
      </c>
      <c r="AY132" s="39">
        <f t="shared" ref="AY132:AY195" si="30">AX132</f>
        <v>3219</v>
      </c>
      <c r="AZ132" s="34">
        <f t="shared" ref="AZ132:AZ195" si="31">AX132-AF132</f>
        <v>444</v>
      </c>
      <c r="BA132" s="31">
        <f t="shared" ref="BA132:BA195" si="32">IFERROR(AX132/AF132,"")</f>
        <v>1.1599999999999999</v>
      </c>
      <c r="BB132" s="70" t="s">
        <v>429</v>
      </c>
      <c r="BC132" s="125" t="s">
        <v>425</v>
      </c>
      <c r="BD132" s="70">
        <f t="shared" si="25"/>
        <v>3219</v>
      </c>
      <c r="BE132" s="71">
        <f t="shared" ref="BE132:BE195" si="33">IFERROR(BD132/$BD$380,0)</f>
        <v>5.2279577995478525E-3</v>
      </c>
      <c r="BF132" s="161">
        <f t="shared" ref="BF132:BF195" si="34">BE132*$AY$380</f>
        <v>3323.4180011303692</v>
      </c>
      <c r="BG132" s="39">
        <f>INT(IFERROR(AO132*(1/($AJ132/$AI132)),0)*'udziały-w-rynku'!$C$27)</f>
        <v>1148</v>
      </c>
      <c r="BH132" s="39">
        <f>INT(IFERROR(AQ132*(1/($AJ132/$AI132)),0)*'udziały-w-rynku'!$C$27)</f>
        <v>687</v>
      </c>
      <c r="BI132" s="21">
        <f t="shared" ref="BI132:BI195" si="35">IFERROR(AM132*(1/($AJ132/$AI132)),0)</f>
        <v>300.39812172818984</v>
      </c>
      <c r="BJ132" s="21">
        <f>IFERROR(INT(BI132*'udziały-w-rynku'!$C$27),0)</f>
        <v>1496</v>
      </c>
      <c r="BK132" s="170">
        <f t="shared" ref="BK132:BK195" si="36">BJ132</f>
        <v>1496</v>
      </c>
      <c r="BL132" s="40">
        <f>INT(IFERROR(AS132*(1/($AJ132/$AI132)),0)*'udziały-w-rynku'!$C$27)</f>
        <v>1531</v>
      </c>
      <c r="BM132" s="40">
        <f>INT(IFERROR(AU132*(1/($AJ132/$AI132)),0)*'udziały-w-rynku'!$C$27)</f>
        <v>478</v>
      </c>
    </row>
    <row r="133" spans="1:65">
      <c r="A133" s="158">
        <f>VLOOKUP(B133,konwerter_rejonów!A:B,2,FALSE)</f>
        <v>130</v>
      </c>
      <c r="B133" s="11">
        <v>130</v>
      </c>
      <c r="C133" s="85">
        <f>IFERROR(VLOOKUP(A133,konwerter_rejonów!E:F,2,FALSE),A133)</f>
        <v>130</v>
      </c>
      <c r="D133" s="8" t="s">
        <v>385</v>
      </c>
      <c r="E133" s="8" t="str">
        <f>VLOOKUP(B133,konwerter_rejonów!A:C,3,FALSE)</f>
        <v>Ostrowskiego</v>
      </c>
      <c r="F133" s="8">
        <v>103</v>
      </c>
      <c r="G133" s="8">
        <v>156</v>
      </c>
      <c r="H133" s="8">
        <v>43</v>
      </c>
      <c r="I133" s="8">
        <v>65</v>
      </c>
      <c r="J133" s="8">
        <v>625</v>
      </c>
      <c r="K133" s="8">
        <v>476</v>
      </c>
      <c r="L133" s="8">
        <v>676</v>
      </c>
      <c r="M133" s="19">
        <v>2144</v>
      </c>
      <c r="N133" s="8">
        <v>1</v>
      </c>
      <c r="O133" s="8">
        <v>1</v>
      </c>
      <c r="P133" s="8">
        <v>1</v>
      </c>
      <c r="Q133" s="8">
        <v>3</v>
      </c>
      <c r="R133" s="8">
        <v>15</v>
      </c>
      <c r="S133" s="8">
        <v>4</v>
      </c>
      <c r="T133" s="8">
        <v>0</v>
      </c>
      <c r="U133" s="19">
        <v>25</v>
      </c>
      <c r="V133" s="8">
        <v>53695</v>
      </c>
      <c r="W133" s="8">
        <v>7851</v>
      </c>
      <c r="X133" s="8">
        <v>74475</v>
      </c>
      <c r="Y133" s="8">
        <v>32201</v>
      </c>
      <c r="Z133" s="8">
        <v>0</v>
      </c>
      <c r="AA133" s="8">
        <v>634</v>
      </c>
      <c r="AB133" s="8">
        <v>4</v>
      </c>
      <c r="AC133" s="173">
        <v>130</v>
      </c>
      <c r="AD133" s="173">
        <v>0</v>
      </c>
      <c r="AE133" s="157">
        <f t="shared" si="26"/>
        <v>2169</v>
      </c>
      <c r="AF133" s="157">
        <f t="shared" si="27"/>
        <v>2066</v>
      </c>
      <c r="AG133" s="157">
        <f t="shared" si="28"/>
        <v>567532</v>
      </c>
      <c r="AH133" s="127">
        <v>6311</v>
      </c>
      <c r="AI133" s="46">
        <v>77735</v>
      </c>
      <c r="AJ133" s="19">
        <v>44509</v>
      </c>
      <c r="AK133" s="88">
        <v>33</v>
      </c>
      <c r="AL133" s="88">
        <v>27</v>
      </c>
      <c r="AM133" s="87">
        <v>41</v>
      </c>
      <c r="AN133" s="87">
        <v>0</v>
      </c>
      <c r="AO133" s="91">
        <v>22</v>
      </c>
      <c r="AP133" s="91">
        <v>39</v>
      </c>
      <c r="AQ133" s="92">
        <v>23</v>
      </c>
      <c r="AR133" s="92">
        <v>28</v>
      </c>
      <c r="AS133" s="89">
        <v>32</v>
      </c>
      <c r="AT133" s="89">
        <v>29</v>
      </c>
      <c r="AU133" s="90">
        <v>29</v>
      </c>
      <c r="AV133" s="90">
        <v>33</v>
      </c>
      <c r="AW133" s="21">
        <f t="shared" si="29"/>
        <v>57.634523354827117</v>
      </c>
      <c r="AX133" s="21">
        <f>IFERROR(INT(AW133*'udziały-w-rynku'!$C$27),0)</f>
        <v>287</v>
      </c>
      <c r="AY133" s="39">
        <f t="shared" si="30"/>
        <v>287</v>
      </c>
      <c r="AZ133" s="34">
        <f t="shared" si="31"/>
        <v>-1779</v>
      </c>
      <c r="BA133" s="31">
        <f t="shared" si="32"/>
        <v>0.13891577928363988</v>
      </c>
      <c r="BB133" s="70" t="s">
        <v>429</v>
      </c>
      <c r="BC133" s="125" t="s">
        <v>426</v>
      </c>
      <c r="BD133" s="70">
        <f t="shared" si="25"/>
        <v>2066</v>
      </c>
      <c r="BE133" s="71">
        <f t="shared" si="33"/>
        <v>3.3553776992438218E-3</v>
      </c>
      <c r="BF133" s="161">
        <f t="shared" si="34"/>
        <v>2133.0169587869968</v>
      </c>
      <c r="BG133" s="39">
        <f>INT(IFERROR(AO133*(1/($AJ133/$AI133)),0)*'udziały-w-rynku'!$C$27)</f>
        <v>191</v>
      </c>
      <c r="BH133" s="39">
        <f>INT(IFERROR(AQ133*(1/($AJ133/$AI133)),0)*'udziały-w-rynku'!$C$27)</f>
        <v>200</v>
      </c>
      <c r="BI133" s="21">
        <f t="shared" si="35"/>
        <v>71.606529016603389</v>
      </c>
      <c r="BJ133" s="21">
        <f>IFERROR(INT(BI133*'udziały-w-rynku'!$C$27),0)</f>
        <v>356</v>
      </c>
      <c r="BK133" s="170">
        <f t="shared" si="36"/>
        <v>356</v>
      </c>
      <c r="BL133" s="40">
        <f>INT(IFERROR(AS133*(1/($AJ133/$AI133)),0)*'udziały-w-rynku'!$C$27)</f>
        <v>278</v>
      </c>
      <c r="BM133" s="40">
        <f>INT(IFERROR(AU133*(1/($AJ133/$AI133)),0)*'udziały-w-rynku'!$C$27)</f>
        <v>252</v>
      </c>
    </row>
    <row r="134" spans="1:65">
      <c r="A134" s="158">
        <f>VLOOKUP(B134,konwerter_rejonów!A:B,2,FALSE)</f>
        <v>131</v>
      </c>
      <c r="B134" s="11">
        <v>131</v>
      </c>
      <c r="C134" s="85">
        <f>IFERROR(VLOOKUP(A134,konwerter_rejonów!E:F,2,FALSE),A134)</f>
        <v>131</v>
      </c>
      <c r="D134" s="8" t="s">
        <v>385</v>
      </c>
      <c r="E134" s="8" t="str">
        <f>VLOOKUP(B134,konwerter_rejonów!A:C,3,FALSE)</f>
        <v>Grabiszynek</v>
      </c>
      <c r="F134" s="8">
        <v>157</v>
      </c>
      <c r="G134" s="8">
        <v>197</v>
      </c>
      <c r="H134" s="8">
        <v>58</v>
      </c>
      <c r="I134" s="8">
        <v>93</v>
      </c>
      <c r="J134" s="8">
        <v>747</v>
      </c>
      <c r="K134" s="8">
        <v>587</v>
      </c>
      <c r="L134" s="8">
        <v>659</v>
      </c>
      <c r="M134" s="19">
        <v>2498</v>
      </c>
      <c r="N134" s="8">
        <v>11</v>
      </c>
      <c r="O134" s="8">
        <v>8</v>
      </c>
      <c r="P134" s="8">
        <v>0</v>
      </c>
      <c r="Q134" s="8">
        <v>4</v>
      </c>
      <c r="R134" s="8">
        <v>58</v>
      </c>
      <c r="S134" s="8">
        <v>14</v>
      </c>
      <c r="T134" s="8">
        <v>4</v>
      </c>
      <c r="U134" s="19">
        <v>99</v>
      </c>
      <c r="V134" s="8">
        <v>398</v>
      </c>
      <c r="W134" s="8">
        <v>1494</v>
      </c>
      <c r="X134" s="8">
        <v>161768</v>
      </c>
      <c r="Y134" s="8">
        <v>76</v>
      </c>
      <c r="Z134" s="8">
        <v>0</v>
      </c>
      <c r="AA134" s="8">
        <v>0</v>
      </c>
      <c r="AB134" s="8">
        <v>5</v>
      </c>
      <c r="AC134" s="173">
        <v>131</v>
      </c>
      <c r="AD134" s="173">
        <v>0</v>
      </c>
      <c r="AE134" s="157">
        <f t="shared" si="26"/>
        <v>2597</v>
      </c>
      <c r="AF134" s="157">
        <f t="shared" si="27"/>
        <v>2440</v>
      </c>
      <c r="AG134" s="157">
        <f t="shared" si="28"/>
        <v>567532</v>
      </c>
      <c r="AH134" s="127">
        <v>1517</v>
      </c>
      <c r="AI134" s="46">
        <v>77735</v>
      </c>
      <c r="AJ134" s="19">
        <v>44509</v>
      </c>
      <c r="AK134" s="88">
        <v>93</v>
      </c>
      <c r="AL134" s="88">
        <v>34</v>
      </c>
      <c r="AM134" s="87">
        <v>38</v>
      </c>
      <c r="AN134" s="87">
        <v>0</v>
      </c>
      <c r="AO134" s="91">
        <v>16</v>
      </c>
      <c r="AP134" s="91">
        <v>140</v>
      </c>
      <c r="AQ134" s="92">
        <v>5</v>
      </c>
      <c r="AR134" s="92">
        <v>10</v>
      </c>
      <c r="AS134" s="89">
        <v>47</v>
      </c>
      <c r="AT134" s="89">
        <v>10</v>
      </c>
      <c r="AU134" s="90">
        <v>9</v>
      </c>
      <c r="AV134" s="90">
        <v>9</v>
      </c>
      <c r="AW134" s="21">
        <f t="shared" si="29"/>
        <v>162.42456581814915</v>
      </c>
      <c r="AX134" s="21">
        <f>IFERROR(INT(AW134*'udziały-w-rynku'!$C$27),0)</f>
        <v>809</v>
      </c>
      <c r="AY134" s="39">
        <f t="shared" si="30"/>
        <v>809</v>
      </c>
      <c r="AZ134" s="34">
        <f t="shared" si="31"/>
        <v>-1631</v>
      </c>
      <c r="BA134" s="31">
        <f t="shared" si="32"/>
        <v>0.33155737704918031</v>
      </c>
      <c r="BB134" s="70" t="s">
        <v>429</v>
      </c>
      <c r="BC134" s="125" t="s">
        <v>426</v>
      </c>
      <c r="BD134" s="70">
        <f t="shared" si="25"/>
        <v>2440</v>
      </c>
      <c r="BE134" s="71">
        <f t="shared" si="33"/>
        <v>3.9627887638697609E-3</v>
      </c>
      <c r="BF134" s="161">
        <f t="shared" si="34"/>
        <v>2519.148779980771</v>
      </c>
      <c r="BG134" s="39">
        <f>INT(IFERROR(AO134*(1/($AJ134/$AI134)),0)*'udziały-w-rynku'!$C$27)</f>
        <v>139</v>
      </c>
      <c r="BH134" s="39">
        <f>INT(IFERROR(AQ134*(1/($AJ134/$AI134)),0)*'udziały-w-rynku'!$C$27)</f>
        <v>43</v>
      </c>
      <c r="BI134" s="21">
        <f t="shared" si="35"/>
        <v>66.367026893437284</v>
      </c>
      <c r="BJ134" s="21">
        <f>IFERROR(INT(BI134*'udziały-w-rynku'!$C$27),0)</f>
        <v>330</v>
      </c>
      <c r="BK134" s="170">
        <f t="shared" si="36"/>
        <v>330</v>
      </c>
      <c r="BL134" s="40">
        <f>INT(IFERROR(AS134*(1/($AJ134/$AI134)),0)*'udziały-w-rynku'!$C$27)</f>
        <v>408</v>
      </c>
      <c r="BM134" s="40">
        <f>INT(IFERROR(AU134*(1/($AJ134/$AI134)),0)*'udziały-w-rynku'!$C$27)</f>
        <v>78</v>
      </c>
    </row>
    <row r="135" spans="1:65">
      <c r="A135" s="158">
        <f>VLOOKUP(B135,konwerter_rejonów!A:B,2,FALSE)</f>
        <v>132</v>
      </c>
      <c r="B135" s="11">
        <v>132</v>
      </c>
      <c r="C135" s="85">
        <f>IFERROR(VLOOKUP(A135,konwerter_rejonów!E:F,2,FALSE),A135)</f>
        <v>132</v>
      </c>
      <c r="D135" s="8" t="s">
        <v>385</v>
      </c>
      <c r="E135" s="8" t="str">
        <f>VLOOKUP(B135,konwerter_rejonów!A:C,3,FALSE)</f>
        <v>Blacharska</v>
      </c>
      <c r="F135" s="8">
        <v>267</v>
      </c>
      <c r="G135" s="8">
        <v>340</v>
      </c>
      <c r="H135" s="8">
        <v>68</v>
      </c>
      <c r="I135" s="8">
        <v>74</v>
      </c>
      <c r="J135" s="8">
        <v>910</v>
      </c>
      <c r="K135" s="8">
        <v>457</v>
      </c>
      <c r="L135" s="8">
        <v>458</v>
      </c>
      <c r="M135" s="19">
        <v>2574</v>
      </c>
      <c r="N135" s="8">
        <v>14</v>
      </c>
      <c r="O135" s="8">
        <v>26</v>
      </c>
      <c r="P135" s="8">
        <v>0</v>
      </c>
      <c r="Q135" s="8">
        <v>3</v>
      </c>
      <c r="R135" s="8">
        <v>78</v>
      </c>
      <c r="S135" s="8">
        <v>11</v>
      </c>
      <c r="T135" s="8">
        <v>1</v>
      </c>
      <c r="U135" s="19">
        <v>133</v>
      </c>
      <c r="V135" s="8">
        <v>127</v>
      </c>
      <c r="W135" s="8">
        <v>596</v>
      </c>
      <c r="X135" s="8">
        <v>181124</v>
      </c>
      <c r="Y135" s="8">
        <v>213</v>
      </c>
      <c r="Z135" s="8">
        <v>318</v>
      </c>
      <c r="AA135" s="8">
        <v>0</v>
      </c>
      <c r="AB135" s="8">
        <v>5</v>
      </c>
      <c r="AC135" s="173">
        <v>132</v>
      </c>
      <c r="AD135" s="173">
        <v>0</v>
      </c>
      <c r="AE135" s="157">
        <f t="shared" si="26"/>
        <v>2707</v>
      </c>
      <c r="AF135" s="157">
        <f t="shared" si="27"/>
        <v>2440</v>
      </c>
      <c r="AG135" s="157">
        <f t="shared" si="28"/>
        <v>567532</v>
      </c>
      <c r="AH135" s="127">
        <v>913</v>
      </c>
      <c r="AI135" s="46">
        <v>77735</v>
      </c>
      <c r="AJ135" s="19">
        <v>44509</v>
      </c>
      <c r="AK135" s="88">
        <v>526</v>
      </c>
      <c r="AL135" s="88">
        <v>236</v>
      </c>
      <c r="AM135" s="87">
        <v>165</v>
      </c>
      <c r="AN135" s="87">
        <v>0</v>
      </c>
      <c r="AO135" s="91">
        <v>202</v>
      </c>
      <c r="AP135" s="91">
        <v>54</v>
      </c>
      <c r="AQ135" s="92">
        <v>130</v>
      </c>
      <c r="AR135" s="92">
        <v>93</v>
      </c>
      <c r="AS135" s="89">
        <v>128</v>
      </c>
      <c r="AT135" s="89">
        <v>52</v>
      </c>
      <c r="AU135" s="90">
        <v>87</v>
      </c>
      <c r="AV135" s="90">
        <v>48</v>
      </c>
      <c r="AW135" s="21">
        <f t="shared" si="29"/>
        <v>918.65937226178983</v>
      </c>
      <c r="AX135" s="21">
        <f>IFERROR(INT(AW135*'udziały-w-rynku'!$C$27),0)</f>
        <v>4576</v>
      </c>
      <c r="AY135" s="39">
        <f t="shared" si="30"/>
        <v>4576</v>
      </c>
      <c r="AZ135" s="34">
        <f t="shared" si="31"/>
        <v>2136</v>
      </c>
      <c r="BA135" s="31">
        <f t="shared" si="32"/>
        <v>1.8754098360655738</v>
      </c>
      <c r="BB135" s="70" t="s">
        <v>429</v>
      </c>
      <c r="BC135" s="125" t="s">
        <v>425</v>
      </c>
      <c r="BD135" s="70">
        <f t="shared" si="25"/>
        <v>4576</v>
      </c>
      <c r="BE135" s="71">
        <f t="shared" si="33"/>
        <v>7.4318530260114859E-3</v>
      </c>
      <c r="BF135" s="161">
        <f t="shared" si="34"/>
        <v>4724.4364004885274</v>
      </c>
      <c r="BG135" s="39">
        <f>INT(IFERROR(AO135*(1/($AJ135/$AI135)),0)*'udziały-w-rynku'!$C$27)</f>
        <v>1757</v>
      </c>
      <c r="BH135" s="39">
        <f>INT(IFERROR(AQ135*(1/($AJ135/$AI135)),0)*'udziały-w-rynku'!$C$27)</f>
        <v>1131</v>
      </c>
      <c r="BI135" s="21">
        <f t="shared" si="35"/>
        <v>288.17261677413558</v>
      </c>
      <c r="BJ135" s="21">
        <f>IFERROR(INT(BI135*'udziały-w-rynku'!$C$27),0)</f>
        <v>1435</v>
      </c>
      <c r="BK135" s="170">
        <f t="shared" si="36"/>
        <v>1435</v>
      </c>
      <c r="BL135" s="40">
        <f>INT(IFERROR(AS135*(1/($AJ135/$AI135)),0)*'udziały-w-rynku'!$C$27)</f>
        <v>1113</v>
      </c>
      <c r="BM135" s="40">
        <f>INT(IFERROR(AU135*(1/($AJ135/$AI135)),0)*'udziały-w-rynku'!$C$27)</f>
        <v>756</v>
      </c>
    </row>
    <row r="136" spans="1:65">
      <c r="A136" s="158">
        <f>VLOOKUP(B136,konwerter_rejonów!A:B,2,FALSE)</f>
        <v>133</v>
      </c>
      <c r="B136" s="11">
        <v>133</v>
      </c>
      <c r="C136" s="85">
        <f>IFERROR(VLOOKUP(A136,konwerter_rejonów!E:F,2,FALSE),A136)</f>
        <v>133</v>
      </c>
      <c r="D136" s="8" t="s">
        <v>385</v>
      </c>
      <c r="E136" s="8" t="str">
        <f>VLOOKUP(B136,konwerter_rejonów!A:C,3,FALSE)</f>
        <v>CH Borek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19">
        <v>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19">
        <v>0</v>
      </c>
      <c r="V136" s="8">
        <v>0</v>
      </c>
      <c r="W136" s="8">
        <v>33849</v>
      </c>
      <c r="X136" s="8">
        <v>0</v>
      </c>
      <c r="Y136" s="8">
        <v>0</v>
      </c>
      <c r="Z136" s="8">
        <v>0</v>
      </c>
      <c r="AA136" s="8">
        <v>0</v>
      </c>
      <c r="AB136" s="8">
        <v>2</v>
      </c>
      <c r="AC136" s="173">
        <v>133</v>
      </c>
      <c r="AD136" s="173">
        <v>0</v>
      </c>
      <c r="AE136" s="157">
        <f t="shared" si="26"/>
        <v>0</v>
      </c>
      <c r="AF136" s="157">
        <f t="shared" si="27"/>
        <v>0</v>
      </c>
      <c r="AG136" s="157">
        <f t="shared" si="28"/>
        <v>567532</v>
      </c>
      <c r="AH136" s="127">
        <v>72</v>
      </c>
      <c r="AI136" s="46">
        <v>77735</v>
      </c>
      <c r="AJ136" s="19">
        <v>44509</v>
      </c>
      <c r="AK136" s="88">
        <v>115</v>
      </c>
      <c r="AL136" s="88">
        <v>98</v>
      </c>
      <c r="AM136" s="87">
        <v>51</v>
      </c>
      <c r="AN136" s="87">
        <v>0</v>
      </c>
      <c r="AO136" s="91">
        <v>41</v>
      </c>
      <c r="AP136" s="91">
        <v>16</v>
      </c>
      <c r="AQ136" s="92">
        <v>48</v>
      </c>
      <c r="AR136" s="92">
        <v>49</v>
      </c>
      <c r="AS136" s="89">
        <v>28</v>
      </c>
      <c r="AT136" s="89">
        <v>25</v>
      </c>
      <c r="AU136" s="90">
        <v>27</v>
      </c>
      <c r="AV136" s="90">
        <v>38</v>
      </c>
      <c r="AW136" s="21">
        <f t="shared" si="29"/>
        <v>200.84758138803389</v>
      </c>
      <c r="AX136" s="21">
        <f>IFERROR(INT(AW136*'udziały-w-rynku'!$C$27),0)</f>
        <v>1000</v>
      </c>
      <c r="AY136" s="39">
        <f t="shared" si="30"/>
        <v>1000</v>
      </c>
      <c r="AZ136" s="34">
        <f t="shared" si="31"/>
        <v>1000</v>
      </c>
      <c r="BA136" s="31" t="str">
        <f t="shared" si="32"/>
        <v/>
      </c>
      <c r="BB136" s="70" t="s">
        <v>429</v>
      </c>
      <c r="BC136" s="125" t="s">
        <v>426</v>
      </c>
      <c r="BD136" s="70">
        <f t="shared" si="25"/>
        <v>0</v>
      </c>
      <c r="BE136" s="71">
        <f t="shared" si="33"/>
        <v>0</v>
      </c>
      <c r="BF136" s="161">
        <f t="shared" si="34"/>
        <v>0</v>
      </c>
      <c r="BG136" s="39">
        <f>INT(IFERROR(AO136*(1/($AJ136/$AI136)),0)*'udziały-w-rynku'!$C$27)</f>
        <v>356</v>
      </c>
      <c r="BH136" s="39">
        <f>INT(IFERROR(AQ136*(1/($AJ136/$AI136)),0)*'udziały-w-rynku'!$C$27)</f>
        <v>417</v>
      </c>
      <c r="BI136" s="21">
        <f t="shared" si="35"/>
        <v>89.071536093823724</v>
      </c>
      <c r="BJ136" s="21">
        <f>IFERROR(INT(BI136*'udziały-w-rynku'!$C$27),0)</f>
        <v>443</v>
      </c>
      <c r="BK136" s="170">
        <f t="shared" si="36"/>
        <v>443</v>
      </c>
      <c r="BL136" s="40">
        <f>INT(IFERROR(AS136*(1/($AJ136/$AI136)),0)*'udziały-w-rynku'!$C$27)</f>
        <v>243</v>
      </c>
      <c r="BM136" s="40">
        <f>INT(IFERROR(AU136*(1/($AJ136/$AI136)),0)*'udziały-w-rynku'!$C$27)</f>
        <v>234</v>
      </c>
    </row>
    <row r="137" spans="1:65">
      <c r="A137" s="158">
        <f>VLOOKUP(B137,konwerter_rejonów!A:B,2,FALSE)</f>
        <v>134</v>
      </c>
      <c r="B137" s="11">
        <v>134</v>
      </c>
      <c r="C137" s="85">
        <f>IFERROR(VLOOKUP(A137,konwerter_rejonów!E:F,2,FALSE),A137)</f>
        <v>134</v>
      </c>
      <c r="D137" s="8" t="s">
        <v>385</v>
      </c>
      <c r="E137" s="8" t="str">
        <f>VLOOKUP(B137,konwerter_rejonów!A:C,3,FALSE)</f>
        <v>Pl. M. Anielewicza</v>
      </c>
      <c r="F137" s="8">
        <v>77</v>
      </c>
      <c r="G137" s="8">
        <v>98</v>
      </c>
      <c r="H137" s="8">
        <v>44</v>
      </c>
      <c r="I137" s="8">
        <v>43</v>
      </c>
      <c r="J137" s="8">
        <v>343</v>
      </c>
      <c r="K137" s="8">
        <v>310</v>
      </c>
      <c r="L137" s="8">
        <v>337</v>
      </c>
      <c r="M137" s="19">
        <v>1252</v>
      </c>
      <c r="N137" s="8">
        <v>0</v>
      </c>
      <c r="O137" s="8">
        <v>10</v>
      </c>
      <c r="P137" s="8">
        <v>2</v>
      </c>
      <c r="Q137" s="8">
        <v>4</v>
      </c>
      <c r="R137" s="8">
        <v>20</v>
      </c>
      <c r="S137" s="8">
        <v>8</v>
      </c>
      <c r="T137" s="8">
        <v>3</v>
      </c>
      <c r="U137" s="19">
        <v>47</v>
      </c>
      <c r="V137" s="8">
        <v>1229</v>
      </c>
      <c r="W137" s="8">
        <v>1574</v>
      </c>
      <c r="X137" s="8">
        <v>79021</v>
      </c>
      <c r="Y137" s="8">
        <v>31</v>
      </c>
      <c r="Z137" s="8">
        <v>0</v>
      </c>
      <c r="AA137" s="8">
        <v>0</v>
      </c>
      <c r="AB137" s="8">
        <v>0</v>
      </c>
      <c r="AC137" s="173">
        <v>134</v>
      </c>
      <c r="AD137" s="173">
        <v>57</v>
      </c>
      <c r="AE137" s="157">
        <f t="shared" si="26"/>
        <v>1299</v>
      </c>
      <c r="AF137" s="157">
        <f t="shared" si="27"/>
        <v>1222</v>
      </c>
      <c r="AG137" s="157">
        <f t="shared" si="28"/>
        <v>567532</v>
      </c>
      <c r="AH137" s="127">
        <v>425</v>
      </c>
      <c r="AI137" s="46">
        <v>77735</v>
      </c>
      <c r="AJ137" s="19">
        <v>44509</v>
      </c>
      <c r="AK137" s="88" t="s">
        <v>871</v>
      </c>
      <c r="AL137" s="88" t="s">
        <v>871</v>
      </c>
      <c r="AM137" s="87" t="s">
        <v>871</v>
      </c>
      <c r="AN137" s="87" t="s">
        <v>871</v>
      </c>
      <c r="AO137" s="91" t="s">
        <v>871</v>
      </c>
      <c r="AP137" s="91" t="s">
        <v>871</v>
      </c>
      <c r="AQ137" s="92" t="s">
        <v>871</v>
      </c>
      <c r="AR137" s="92" t="s">
        <v>871</v>
      </c>
      <c r="AS137" s="89" t="s">
        <v>871</v>
      </c>
      <c r="AT137" s="89" t="s">
        <v>871</v>
      </c>
      <c r="AU137" s="90" t="s">
        <v>871</v>
      </c>
      <c r="AV137" s="90" t="s">
        <v>871</v>
      </c>
      <c r="AW137" s="21">
        <f t="shared" si="29"/>
        <v>0</v>
      </c>
      <c r="AX137" s="21">
        <f>IFERROR(INT(AW137*'udziały-w-rynku'!$C$27),0)</f>
        <v>0</v>
      </c>
      <c r="AY137" s="39">
        <f t="shared" si="30"/>
        <v>0</v>
      </c>
      <c r="AZ137" s="34">
        <f t="shared" si="31"/>
        <v>-1222</v>
      </c>
      <c r="BA137" s="31">
        <f t="shared" si="32"/>
        <v>0</v>
      </c>
      <c r="BB137" s="70" t="s">
        <v>429</v>
      </c>
      <c r="BC137" s="125" t="s">
        <v>426</v>
      </c>
      <c r="BD137" s="70">
        <f t="shared" si="25"/>
        <v>1222</v>
      </c>
      <c r="BE137" s="71">
        <f t="shared" si="33"/>
        <v>1.9846425694462488E-3</v>
      </c>
      <c r="BF137" s="161">
        <f t="shared" si="34"/>
        <v>1261.6392660395497</v>
      </c>
      <c r="BG137" s="39">
        <f>INT(IFERROR(AO137*(1/($AJ137/$AI137)),0)*'udziały-w-rynku'!$C$27)</f>
        <v>0</v>
      </c>
      <c r="BH137" s="39">
        <f>INT(IFERROR(AQ137*(1/($AJ137/$AI137)),0)*'udziały-w-rynku'!$C$27)</f>
        <v>0</v>
      </c>
      <c r="BI137" s="21">
        <f t="shared" si="35"/>
        <v>0</v>
      </c>
      <c r="BJ137" s="21">
        <f>IFERROR(INT(BI137*'udziały-w-rynku'!$C$27),0)</f>
        <v>0</v>
      </c>
      <c r="BK137" s="170">
        <f t="shared" si="36"/>
        <v>0</v>
      </c>
      <c r="BL137" s="40">
        <f>INT(IFERROR(AS137*(1/($AJ137/$AI137)),0)*'udziały-w-rynku'!$C$27)</f>
        <v>0</v>
      </c>
      <c r="BM137" s="40">
        <f>INT(IFERROR(AU137*(1/($AJ137/$AI137)),0)*'udziały-w-rynku'!$C$27)</f>
        <v>0</v>
      </c>
    </row>
    <row r="138" spans="1:65">
      <c r="A138" s="158">
        <f>VLOOKUP(B138,konwerter_rejonów!A:B,2,FALSE)</f>
        <v>135</v>
      </c>
      <c r="B138" s="11">
        <v>135</v>
      </c>
      <c r="C138" s="85">
        <f>IFERROR(VLOOKUP(A138,konwerter_rejonów!E:F,2,FALSE),A138)</f>
        <v>135</v>
      </c>
      <c r="D138" s="8" t="s">
        <v>385</v>
      </c>
      <c r="E138" s="8" t="str">
        <f>VLOOKUP(B138,konwerter_rejonów!A:C,3,FALSE)</f>
        <v>Borek</v>
      </c>
      <c r="F138" s="8">
        <v>156</v>
      </c>
      <c r="G138" s="8">
        <v>231</v>
      </c>
      <c r="H138" s="8">
        <v>99</v>
      </c>
      <c r="I138" s="8">
        <v>131</v>
      </c>
      <c r="J138" s="8">
        <v>866</v>
      </c>
      <c r="K138" s="8">
        <v>878</v>
      </c>
      <c r="L138" s="8">
        <v>1389</v>
      </c>
      <c r="M138" s="19">
        <v>3750</v>
      </c>
      <c r="N138" s="8">
        <v>3</v>
      </c>
      <c r="O138" s="8">
        <v>10</v>
      </c>
      <c r="P138" s="8">
        <v>3</v>
      </c>
      <c r="Q138" s="8">
        <v>9</v>
      </c>
      <c r="R138" s="8">
        <v>36</v>
      </c>
      <c r="S138" s="8">
        <v>12</v>
      </c>
      <c r="T138" s="8">
        <v>4</v>
      </c>
      <c r="U138" s="19">
        <v>77</v>
      </c>
      <c r="V138" s="8">
        <v>16241</v>
      </c>
      <c r="W138" s="8">
        <v>5207</v>
      </c>
      <c r="X138" s="8">
        <v>193863</v>
      </c>
      <c r="Y138" s="8">
        <v>500</v>
      </c>
      <c r="Z138" s="8">
        <v>650</v>
      </c>
      <c r="AA138" s="8">
        <v>0</v>
      </c>
      <c r="AB138" s="8">
        <v>12</v>
      </c>
      <c r="AC138" s="173">
        <v>135</v>
      </c>
      <c r="AD138" s="173">
        <v>0</v>
      </c>
      <c r="AE138" s="157">
        <f t="shared" si="26"/>
        <v>3827</v>
      </c>
      <c r="AF138" s="157">
        <f t="shared" si="27"/>
        <v>3671</v>
      </c>
      <c r="AG138" s="157">
        <f t="shared" si="28"/>
        <v>567532</v>
      </c>
      <c r="AH138" s="127">
        <v>2386</v>
      </c>
      <c r="AI138" s="46">
        <v>77735</v>
      </c>
      <c r="AJ138" s="19">
        <v>44509</v>
      </c>
      <c r="AK138" s="88">
        <v>489</v>
      </c>
      <c r="AL138" s="88">
        <v>280</v>
      </c>
      <c r="AM138" s="87">
        <v>198</v>
      </c>
      <c r="AN138" s="87">
        <v>0</v>
      </c>
      <c r="AO138" s="91">
        <v>213</v>
      </c>
      <c r="AP138" s="91">
        <v>26</v>
      </c>
      <c r="AQ138" s="92">
        <v>174</v>
      </c>
      <c r="AR138" s="92">
        <v>162</v>
      </c>
      <c r="AS138" s="89">
        <v>210</v>
      </c>
      <c r="AT138" s="89">
        <v>118</v>
      </c>
      <c r="AU138" s="90">
        <v>112</v>
      </c>
      <c r="AV138" s="90">
        <v>105</v>
      </c>
      <c r="AW138" s="21">
        <f t="shared" si="29"/>
        <v>854.03884607607449</v>
      </c>
      <c r="AX138" s="21">
        <f>IFERROR(INT(AW138*'udziały-w-rynku'!$C$27),0)</f>
        <v>4254</v>
      </c>
      <c r="AY138" s="39">
        <f t="shared" si="30"/>
        <v>4254</v>
      </c>
      <c r="AZ138" s="34">
        <f t="shared" si="31"/>
        <v>583</v>
      </c>
      <c r="BA138" s="31">
        <f t="shared" si="32"/>
        <v>1.1588123127213292</v>
      </c>
      <c r="BB138" s="70" t="s">
        <v>429</v>
      </c>
      <c r="BC138" s="125" t="s">
        <v>425</v>
      </c>
      <c r="BD138" s="70">
        <f t="shared" si="25"/>
        <v>4254</v>
      </c>
      <c r="BE138" s="71">
        <f t="shared" si="33"/>
        <v>6.908894836681132E-3</v>
      </c>
      <c r="BF138" s="161">
        <f t="shared" si="34"/>
        <v>4391.9913565730321</v>
      </c>
      <c r="BG138" s="39">
        <f>INT(IFERROR(AO138*(1/($AJ138/$AI138)),0)*'udziały-w-rynku'!$C$27)</f>
        <v>1853</v>
      </c>
      <c r="BH138" s="39">
        <f>INT(IFERROR(AQ138*(1/($AJ138/$AI138)),0)*'udziały-w-rynku'!$C$27)</f>
        <v>1513</v>
      </c>
      <c r="BI138" s="21">
        <f t="shared" si="35"/>
        <v>345.80714012896271</v>
      </c>
      <c r="BJ138" s="21">
        <f>IFERROR(INT(BI138*'udziały-w-rynku'!$C$27),0)</f>
        <v>1722</v>
      </c>
      <c r="BK138" s="170">
        <f t="shared" si="36"/>
        <v>1722</v>
      </c>
      <c r="BL138" s="40">
        <f>INT(IFERROR(AS138*(1/($AJ138/$AI138)),0)*'udziały-w-rynku'!$C$27)</f>
        <v>1827</v>
      </c>
      <c r="BM138" s="40">
        <f>INT(IFERROR(AU138*(1/($AJ138/$AI138)),0)*'udziały-w-rynku'!$C$27)</f>
        <v>974</v>
      </c>
    </row>
    <row r="139" spans="1:65">
      <c r="A139" s="158">
        <f>VLOOKUP(B139,konwerter_rejonów!A:B,2,FALSE)</f>
        <v>136</v>
      </c>
      <c r="B139" s="11">
        <v>136</v>
      </c>
      <c r="C139" s="85" t="str">
        <f>IFERROR(VLOOKUP(A139,konwerter_rejonów!E:F,2,FALSE),A139)</f>
        <v>A40</v>
      </c>
      <c r="D139" s="8" t="s">
        <v>385</v>
      </c>
      <c r="E139" s="8" t="str">
        <f>VLOOKUP(B139,konwerter_rejonów!A:C,3,FALSE)</f>
        <v>Park Południowy</v>
      </c>
      <c r="F139" s="8">
        <v>0</v>
      </c>
      <c r="G139" s="8">
        <v>4</v>
      </c>
      <c r="H139" s="8">
        <v>0</v>
      </c>
      <c r="I139" s="8">
        <v>0</v>
      </c>
      <c r="J139" s="8">
        <v>10</v>
      </c>
      <c r="K139" s="8">
        <v>9</v>
      </c>
      <c r="L139" s="8">
        <v>10</v>
      </c>
      <c r="M139" s="19">
        <v>33</v>
      </c>
      <c r="N139" s="8">
        <v>0</v>
      </c>
      <c r="O139" s="8">
        <v>0</v>
      </c>
      <c r="P139" s="8">
        <v>0</v>
      </c>
      <c r="Q139" s="8">
        <v>0</v>
      </c>
      <c r="R139" s="8">
        <v>1</v>
      </c>
      <c r="S139" s="8">
        <v>1</v>
      </c>
      <c r="T139" s="8">
        <v>0</v>
      </c>
      <c r="U139" s="19">
        <v>2</v>
      </c>
      <c r="V139" s="8">
        <v>25574</v>
      </c>
      <c r="W139" s="8">
        <v>8529</v>
      </c>
      <c r="X139" s="8">
        <v>2362</v>
      </c>
      <c r="Y139" s="8">
        <v>315</v>
      </c>
      <c r="Z139" s="8">
        <v>768</v>
      </c>
      <c r="AA139" s="8">
        <v>0</v>
      </c>
      <c r="AB139" s="8">
        <v>13</v>
      </c>
      <c r="AC139" s="173">
        <v>136</v>
      </c>
      <c r="AD139" s="173">
        <v>0</v>
      </c>
      <c r="AE139" s="157">
        <f t="shared" si="26"/>
        <v>35</v>
      </c>
      <c r="AF139" s="157">
        <f t="shared" si="27"/>
        <v>35</v>
      </c>
      <c r="AG139" s="157">
        <f t="shared" si="28"/>
        <v>567532</v>
      </c>
      <c r="AH139" s="127">
        <v>588</v>
      </c>
      <c r="AI139" s="46">
        <v>77735</v>
      </c>
      <c r="AJ139" s="19">
        <v>44509</v>
      </c>
      <c r="AK139" s="88">
        <v>159</v>
      </c>
      <c r="AL139" s="88">
        <v>120</v>
      </c>
      <c r="AM139" s="87">
        <v>96</v>
      </c>
      <c r="AN139" s="87">
        <v>0</v>
      </c>
      <c r="AO139" s="91">
        <v>61</v>
      </c>
      <c r="AP139" s="91">
        <v>206</v>
      </c>
      <c r="AQ139" s="92">
        <v>96</v>
      </c>
      <c r="AR139" s="92">
        <v>89</v>
      </c>
      <c r="AS139" s="89">
        <v>88</v>
      </c>
      <c r="AT139" s="89">
        <v>65</v>
      </c>
      <c r="AU139" s="90">
        <v>75</v>
      </c>
      <c r="AV139" s="90">
        <v>85</v>
      </c>
      <c r="AW139" s="21">
        <f t="shared" si="29"/>
        <v>277.6936125278034</v>
      </c>
      <c r="AX139" s="21">
        <f>IFERROR(INT(AW139*'udziały-w-rynku'!$C$27),0)</f>
        <v>1383</v>
      </c>
      <c r="AY139" s="39">
        <f t="shared" si="30"/>
        <v>1383</v>
      </c>
      <c r="AZ139" s="34">
        <f t="shared" si="31"/>
        <v>1348</v>
      </c>
      <c r="BA139" s="31">
        <f t="shared" si="32"/>
        <v>39.514285714285712</v>
      </c>
      <c r="BB139" s="70" t="s">
        <v>429</v>
      </c>
      <c r="BC139" s="125" t="s">
        <v>426</v>
      </c>
      <c r="BD139" s="70">
        <f t="shared" si="25"/>
        <v>35</v>
      </c>
      <c r="BE139" s="71">
        <f t="shared" si="33"/>
        <v>5.6843281448951484E-5</v>
      </c>
      <c r="BF139" s="161">
        <f t="shared" si="34"/>
        <v>36.135330860379909</v>
      </c>
      <c r="BG139" s="39">
        <f>INT(IFERROR(AO139*(1/($AJ139/$AI139)),0)*'udziały-w-rynku'!$C$27)</f>
        <v>530</v>
      </c>
      <c r="BH139" s="39">
        <f>INT(IFERROR(AQ139*(1/($AJ139/$AI139)),0)*'udziały-w-rynku'!$C$27)</f>
        <v>835</v>
      </c>
      <c r="BI139" s="21">
        <f t="shared" si="35"/>
        <v>167.66406794131524</v>
      </c>
      <c r="BJ139" s="21">
        <f>IFERROR(INT(BI139*'udziały-w-rynku'!$C$27),0)</f>
        <v>835</v>
      </c>
      <c r="BK139" s="170">
        <f t="shared" si="36"/>
        <v>835</v>
      </c>
      <c r="BL139" s="40">
        <f>INT(IFERROR(AS139*(1/($AJ139/$AI139)),0)*'udziały-w-rynku'!$C$27)</f>
        <v>765</v>
      </c>
      <c r="BM139" s="40">
        <f>INT(IFERROR(AU139*(1/($AJ139/$AI139)),0)*'udziały-w-rynku'!$C$27)</f>
        <v>652</v>
      </c>
    </row>
    <row r="140" spans="1:65">
      <c r="A140" s="158">
        <f>VLOOKUP(B140,konwerter_rejonów!A:B,2,FALSE)</f>
        <v>137</v>
      </c>
      <c r="B140" s="11">
        <v>137</v>
      </c>
      <c r="C140" s="85">
        <f>IFERROR(VLOOKUP(A140,konwerter_rejonów!E:F,2,FALSE),A140)</f>
        <v>137</v>
      </c>
      <c r="D140" s="8" t="s">
        <v>385</v>
      </c>
      <c r="E140" s="8" t="str">
        <f>VLOOKUP(B140,konwerter_rejonów!A:C,3,FALSE)</f>
        <v>Januszowicka</v>
      </c>
      <c r="F140" s="8">
        <v>114</v>
      </c>
      <c r="G140" s="8">
        <v>167</v>
      </c>
      <c r="H140" s="8">
        <v>44</v>
      </c>
      <c r="I140" s="8">
        <v>80</v>
      </c>
      <c r="J140" s="8">
        <v>605</v>
      </c>
      <c r="K140" s="8">
        <v>512</v>
      </c>
      <c r="L140" s="8">
        <v>671</v>
      </c>
      <c r="M140" s="19">
        <v>2193</v>
      </c>
      <c r="N140" s="8">
        <v>1</v>
      </c>
      <c r="O140" s="8">
        <v>3</v>
      </c>
      <c r="P140" s="8">
        <v>1</v>
      </c>
      <c r="Q140" s="8">
        <v>1</v>
      </c>
      <c r="R140" s="8">
        <v>23</v>
      </c>
      <c r="S140" s="8">
        <v>6</v>
      </c>
      <c r="T140" s="8">
        <v>1</v>
      </c>
      <c r="U140" s="19">
        <v>36</v>
      </c>
      <c r="V140" s="8">
        <v>12887</v>
      </c>
      <c r="W140" s="8">
        <v>632</v>
      </c>
      <c r="X140" s="8">
        <v>114773</v>
      </c>
      <c r="Y140" s="8">
        <v>93</v>
      </c>
      <c r="Z140" s="8">
        <v>339</v>
      </c>
      <c r="AA140" s="8">
        <v>0</v>
      </c>
      <c r="AB140" s="8">
        <v>12</v>
      </c>
      <c r="AC140" s="173">
        <v>137</v>
      </c>
      <c r="AD140" s="173">
        <v>0</v>
      </c>
      <c r="AE140" s="157">
        <f t="shared" si="26"/>
        <v>2229</v>
      </c>
      <c r="AF140" s="157">
        <f t="shared" si="27"/>
        <v>2115</v>
      </c>
      <c r="AG140" s="157">
        <f t="shared" si="28"/>
        <v>567532</v>
      </c>
      <c r="AH140" s="127">
        <v>1347</v>
      </c>
      <c r="AI140" s="46">
        <v>77735</v>
      </c>
      <c r="AJ140" s="19">
        <v>44509</v>
      </c>
      <c r="AK140" s="88">
        <v>128</v>
      </c>
      <c r="AL140" s="88">
        <v>32</v>
      </c>
      <c r="AM140" s="87">
        <v>60</v>
      </c>
      <c r="AN140" s="87">
        <v>0</v>
      </c>
      <c r="AO140" s="91">
        <v>55</v>
      </c>
      <c r="AP140" s="91">
        <v>161</v>
      </c>
      <c r="AQ140" s="92">
        <v>33</v>
      </c>
      <c r="AR140" s="92">
        <v>20</v>
      </c>
      <c r="AS140" s="89">
        <v>63</v>
      </c>
      <c r="AT140" s="89">
        <v>19</v>
      </c>
      <c r="AU140" s="90">
        <v>17</v>
      </c>
      <c r="AV140" s="90">
        <v>15</v>
      </c>
      <c r="AW140" s="21">
        <f t="shared" si="29"/>
        <v>223.55209058842033</v>
      </c>
      <c r="AX140" s="21">
        <f>IFERROR(INT(AW140*'udziały-w-rynku'!$C$27),0)</f>
        <v>1113</v>
      </c>
      <c r="AY140" s="39">
        <f t="shared" si="30"/>
        <v>1113</v>
      </c>
      <c r="AZ140" s="34">
        <f t="shared" si="31"/>
        <v>-1002</v>
      </c>
      <c r="BA140" s="31">
        <f t="shared" si="32"/>
        <v>0.52624113475177303</v>
      </c>
      <c r="BB140" s="70" t="s">
        <v>429</v>
      </c>
      <c r="BC140" s="125" t="s">
        <v>426</v>
      </c>
      <c r="BD140" s="70">
        <f t="shared" si="25"/>
        <v>2115</v>
      </c>
      <c r="BE140" s="71">
        <f t="shared" si="33"/>
        <v>3.434958293272354E-3</v>
      </c>
      <c r="BF140" s="161">
        <f t="shared" si="34"/>
        <v>2183.6064219915288</v>
      </c>
      <c r="BG140" s="39">
        <f>INT(IFERROR(AO140*(1/($AJ140/$AI140)),0)*'udziały-w-rynku'!$C$27)</f>
        <v>478</v>
      </c>
      <c r="BH140" s="39">
        <f>INT(IFERROR(AQ140*(1/($AJ140/$AI140)),0)*'udziały-w-rynku'!$C$27)</f>
        <v>287</v>
      </c>
      <c r="BI140" s="21">
        <f t="shared" si="35"/>
        <v>104.79004246332202</v>
      </c>
      <c r="BJ140" s="21">
        <f>IFERROR(INT(BI140*'udziały-w-rynku'!$C$27),0)</f>
        <v>522</v>
      </c>
      <c r="BK140" s="170">
        <f t="shared" si="36"/>
        <v>522</v>
      </c>
      <c r="BL140" s="40">
        <f>INT(IFERROR(AS140*(1/($AJ140/$AI140)),0)*'udziały-w-rynku'!$C$27)</f>
        <v>548</v>
      </c>
      <c r="BM140" s="40">
        <f>INT(IFERROR(AU140*(1/($AJ140/$AI140)),0)*'udziały-w-rynku'!$C$27)</f>
        <v>147</v>
      </c>
    </row>
    <row r="141" spans="1:65">
      <c r="A141" s="158">
        <f>VLOOKUP(B141,konwerter_rejonów!A:B,2,FALSE)</f>
        <v>138</v>
      </c>
      <c r="B141" s="11">
        <v>138</v>
      </c>
      <c r="C141" s="85">
        <f>IFERROR(VLOOKUP(A141,konwerter_rejonów!E:F,2,FALSE),A141)</f>
        <v>138</v>
      </c>
      <c r="D141" s="8" t="s">
        <v>385</v>
      </c>
      <c r="E141" s="8" t="str">
        <f>VLOOKUP(B141,konwerter_rejonów!A:C,3,FALSE)</f>
        <v>Sudecka</v>
      </c>
      <c r="F141" s="8">
        <v>139</v>
      </c>
      <c r="G141" s="8">
        <v>215</v>
      </c>
      <c r="H141" s="8">
        <v>65</v>
      </c>
      <c r="I141" s="8">
        <v>76</v>
      </c>
      <c r="J141" s="8">
        <v>757</v>
      </c>
      <c r="K141" s="8">
        <v>652</v>
      </c>
      <c r="L141" s="8">
        <v>919</v>
      </c>
      <c r="M141" s="19">
        <v>2823</v>
      </c>
      <c r="N141" s="8">
        <v>10</v>
      </c>
      <c r="O141" s="8">
        <v>12</v>
      </c>
      <c r="P141" s="8">
        <v>0</v>
      </c>
      <c r="Q141" s="8">
        <v>1</v>
      </c>
      <c r="R141" s="8">
        <v>67</v>
      </c>
      <c r="S141" s="8">
        <v>17</v>
      </c>
      <c r="T141" s="8">
        <v>8</v>
      </c>
      <c r="U141" s="19">
        <v>115</v>
      </c>
      <c r="V141" s="8">
        <v>7873</v>
      </c>
      <c r="W141" s="8">
        <v>4164</v>
      </c>
      <c r="X141" s="8">
        <v>173309</v>
      </c>
      <c r="Y141" s="8">
        <v>262</v>
      </c>
      <c r="Z141" s="8">
        <v>244</v>
      </c>
      <c r="AA141" s="8">
        <v>0</v>
      </c>
      <c r="AB141" s="8">
        <v>19</v>
      </c>
      <c r="AC141" s="173">
        <v>138</v>
      </c>
      <c r="AD141" s="173">
        <v>0</v>
      </c>
      <c r="AE141" s="157">
        <f t="shared" si="26"/>
        <v>2938</v>
      </c>
      <c r="AF141" s="157">
        <f t="shared" si="27"/>
        <v>2799</v>
      </c>
      <c r="AG141" s="157">
        <f t="shared" si="28"/>
        <v>567532</v>
      </c>
      <c r="AH141" s="127">
        <v>2516</v>
      </c>
      <c r="AI141" s="46">
        <v>77735</v>
      </c>
      <c r="AJ141" s="19">
        <v>44509</v>
      </c>
      <c r="AK141" s="88">
        <v>131</v>
      </c>
      <c r="AL141" s="88">
        <v>48</v>
      </c>
      <c r="AM141" s="87">
        <v>71</v>
      </c>
      <c r="AN141" s="87">
        <v>0</v>
      </c>
      <c r="AO141" s="91">
        <v>57</v>
      </c>
      <c r="AP141" s="91">
        <v>31</v>
      </c>
      <c r="AQ141" s="92">
        <v>44</v>
      </c>
      <c r="AR141" s="92">
        <v>43</v>
      </c>
      <c r="AS141" s="89">
        <v>70</v>
      </c>
      <c r="AT141" s="89">
        <v>23</v>
      </c>
      <c r="AU141" s="90">
        <v>47</v>
      </c>
      <c r="AV141" s="90">
        <v>31</v>
      </c>
      <c r="AW141" s="21">
        <f t="shared" si="29"/>
        <v>228.79159271158642</v>
      </c>
      <c r="AX141" s="21">
        <f>IFERROR(INT(AW141*'udziały-w-rynku'!$C$27),0)</f>
        <v>1139</v>
      </c>
      <c r="AY141" s="39">
        <f t="shared" si="30"/>
        <v>1139</v>
      </c>
      <c r="AZ141" s="34">
        <f t="shared" si="31"/>
        <v>-1660</v>
      </c>
      <c r="BA141" s="31">
        <f t="shared" si="32"/>
        <v>0.40693104680242942</v>
      </c>
      <c r="BB141" s="70" t="s">
        <v>429</v>
      </c>
      <c r="BC141" s="125" t="s">
        <v>426</v>
      </c>
      <c r="BD141" s="70">
        <f t="shared" si="25"/>
        <v>2799</v>
      </c>
      <c r="BE141" s="71">
        <f t="shared" si="33"/>
        <v>4.5458384221604342E-3</v>
      </c>
      <c r="BF141" s="161">
        <f t="shared" si="34"/>
        <v>2889.7940308058101</v>
      </c>
      <c r="BG141" s="39">
        <f>INT(IFERROR(AO141*(1/($AJ141/$AI141)),0)*'udziały-w-rynku'!$C$27)</f>
        <v>495</v>
      </c>
      <c r="BH141" s="39">
        <f>INT(IFERROR(AQ141*(1/($AJ141/$AI141)),0)*'udziały-w-rynku'!$C$27)</f>
        <v>382</v>
      </c>
      <c r="BI141" s="21">
        <f t="shared" si="35"/>
        <v>124.00155024826439</v>
      </c>
      <c r="BJ141" s="21">
        <f>IFERROR(INT(BI141*'udziały-w-rynku'!$C$27),0)</f>
        <v>617</v>
      </c>
      <c r="BK141" s="170">
        <f t="shared" si="36"/>
        <v>617</v>
      </c>
      <c r="BL141" s="40">
        <f>INT(IFERROR(AS141*(1/($AJ141/$AI141)),0)*'udziały-w-rynku'!$C$27)</f>
        <v>609</v>
      </c>
      <c r="BM141" s="40">
        <f>INT(IFERROR(AU141*(1/($AJ141/$AI141)),0)*'udziały-w-rynku'!$C$27)</f>
        <v>408</v>
      </c>
    </row>
    <row r="142" spans="1:65">
      <c r="A142" s="158">
        <f>VLOOKUP(B142,konwerter_rejonów!A:B,2,FALSE)</f>
        <v>139</v>
      </c>
      <c r="B142" s="11">
        <v>139</v>
      </c>
      <c r="C142" s="85">
        <f>IFERROR(VLOOKUP(A142,konwerter_rejonów!E:F,2,FALSE),A142)</f>
        <v>139</v>
      </c>
      <c r="D142" s="8" t="s">
        <v>385</v>
      </c>
      <c r="E142" s="8" t="str">
        <f>VLOOKUP(B142,konwerter_rejonów!A:C,3,FALSE)</f>
        <v>Weigla Szpital</v>
      </c>
      <c r="F142" s="8">
        <v>140</v>
      </c>
      <c r="G142" s="8">
        <v>195</v>
      </c>
      <c r="H142" s="8">
        <v>68</v>
      </c>
      <c r="I142" s="8">
        <v>118</v>
      </c>
      <c r="J142" s="8">
        <v>678</v>
      </c>
      <c r="K142" s="8">
        <v>602</v>
      </c>
      <c r="L142" s="8">
        <v>582</v>
      </c>
      <c r="M142" s="19">
        <v>2383</v>
      </c>
      <c r="N142" s="8">
        <v>9</v>
      </c>
      <c r="O142" s="8">
        <v>8</v>
      </c>
      <c r="P142" s="8">
        <v>3</v>
      </c>
      <c r="Q142" s="8">
        <v>7</v>
      </c>
      <c r="R142" s="8">
        <v>92</v>
      </c>
      <c r="S142" s="8">
        <v>9</v>
      </c>
      <c r="T142" s="8">
        <v>3</v>
      </c>
      <c r="U142" s="19">
        <v>131</v>
      </c>
      <c r="V142" s="8">
        <v>38902</v>
      </c>
      <c r="W142" s="8">
        <v>4604</v>
      </c>
      <c r="X142" s="8">
        <v>126294</v>
      </c>
      <c r="Y142" s="8">
        <v>3278</v>
      </c>
      <c r="Z142" s="8">
        <v>0</v>
      </c>
      <c r="AA142" s="8">
        <v>0</v>
      </c>
      <c r="AB142" s="8">
        <v>20</v>
      </c>
      <c r="AC142" s="173">
        <v>139</v>
      </c>
      <c r="AD142" s="173">
        <v>0</v>
      </c>
      <c r="AE142" s="157">
        <f t="shared" si="26"/>
        <v>2514</v>
      </c>
      <c r="AF142" s="157">
        <f t="shared" si="27"/>
        <v>2374</v>
      </c>
      <c r="AG142" s="157">
        <f t="shared" si="28"/>
        <v>567532</v>
      </c>
      <c r="AH142" s="127">
        <v>17646</v>
      </c>
      <c r="AI142" s="46">
        <v>77735</v>
      </c>
      <c r="AJ142" s="19">
        <v>44509</v>
      </c>
      <c r="AK142" s="88">
        <v>774</v>
      </c>
      <c r="AL142" s="88">
        <v>494</v>
      </c>
      <c r="AM142" s="87">
        <v>406</v>
      </c>
      <c r="AN142" s="87">
        <v>0</v>
      </c>
      <c r="AO142" s="91">
        <v>259</v>
      </c>
      <c r="AP142" s="91">
        <v>19</v>
      </c>
      <c r="AQ142" s="92">
        <v>223</v>
      </c>
      <c r="AR142" s="92">
        <v>193</v>
      </c>
      <c r="AS142" s="89">
        <v>370</v>
      </c>
      <c r="AT142" s="89">
        <v>221</v>
      </c>
      <c r="AU142" s="90">
        <v>167</v>
      </c>
      <c r="AV142" s="90">
        <v>150</v>
      </c>
      <c r="AW142" s="21">
        <f t="shared" si="29"/>
        <v>1351.7915477768543</v>
      </c>
      <c r="AX142" s="21">
        <f>IFERROR(INT(AW142*'udziały-w-rynku'!$C$27),0)</f>
        <v>6734</v>
      </c>
      <c r="AY142" s="39">
        <f t="shared" si="30"/>
        <v>6734</v>
      </c>
      <c r="AZ142" s="34">
        <f t="shared" si="31"/>
        <v>4360</v>
      </c>
      <c r="BA142" s="31">
        <f t="shared" si="32"/>
        <v>2.8365627632687449</v>
      </c>
      <c r="BB142" s="70" t="s">
        <v>429</v>
      </c>
      <c r="BC142" s="125" t="s">
        <v>426</v>
      </c>
      <c r="BD142" s="70">
        <f t="shared" ref="BD142:BD205" si="37">IF(BB142="do weryfikacji",IF(BC142="BIG-DATA",AY142,IF(BC142="PESEL",AF142,"do uzupełnienia")),BB142)</f>
        <v>2374</v>
      </c>
      <c r="BE142" s="71">
        <f t="shared" si="33"/>
        <v>3.8555985759945949E-3</v>
      </c>
      <c r="BF142" s="161">
        <f t="shared" si="34"/>
        <v>2451.0078703583399</v>
      </c>
      <c r="BG142" s="39">
        <f>INT(IFERROR(AO142*(1/($AJ142/$AI142)),0)*'udziały-w-rynku'!$C$27)</f>
        <v>2253</v>
      </c>
      <c r="BH142" s="39">
        <f>INT(IFERROR(AQ142*(1/($AJ142/$AI142)),0)*'udziały-w-rynku'!$C$27)</f>
        <v>1940</v>
      </c>
      <c r="BI142" s="21">
        <f t="shared" si="35"/>
        <v>709.07928733514575</v>
      </c>
      <c r="BJ142" s="21">
        <f>IFERROR(INT(BI142*'udziały-w-rynku'!$C$27),0)</f>
        <v>3532</v>
      </c>
      <c r="BK142" s="170">
        <f t="shared" si="36"/>
        <v>3532</v>
      </c>
      <c r="BL142" s="40">
        <f>INT(IFERROR(AS142*(1/($AJ142/$AI142)),0)*'udziały-w-rynku'!$C$27)</f>
        <v>3219</v>
      </c>
      <c r="BM142" s="40">
        <f>INT(IFERROR(AU142*(1/($AJ142/$AI142)),0)*'udziały-w-rynku'!$C$27)</f>
        <v>1452</v>
      </c>
    </row>
    <row r="143" spans="1:65">
      <c r="A143" s="158">
        <f>VLOOKUP(B143,konwerter_rejonów!A:B,2,FALSE)</f>
        <v>140</v>
      </c>
      <c r="B143" s="11">
        <v>140</v>
      </c>
      <c r="C143" s="85" t="str">
        <f>IFERROR(VLOOKUP(A143,konwerter_rejonów!E:F,2,FALSE),A143)</f>
        <v>A53</v>
      </c>
      <c r="D143" s="8" t="s">
        <v>385</v>
      </c>
      <c r="E143" s="8" t="str">
        <f>VLOOKUP(B143,konwerter_rejonów!A:C,3,FALSE)</f>
        <v>Akademia Medyczna</v>
      </c>
      <c r="F143" s="8">
        <v>11</v>
      </c>
      <c r="G143" s="8">
        <v>17</v>
      </c>
      <c r="H143" s="8">
        <v>5</v>
      </c>
      <c r="I143" s="8">
        <v>15</v>
      </c>
      <c r="J143" s="8">
        <v>77</v>
      </c>
      <c r="K143" s="8">
        <v>87</v>
      </c>
      <c r="L143" s="8">
        <v>68</v>
      </c>
      <c r="M143" s="19">
        <v>280</v>
      </c>
      <c r="N143" s="8">
        <v>0</v>
      </c>
      <c r="O143" s="8">
        <v>2</v>
      </c>
      <c r="P143" s="8">
        <v>4</v>
      </c>
      <c r="Q143" s="8">
        <v>0</v>
      </c>
      <c r="R143" s="8">
        <v>2</v>
      </c>
      <c r="S143" s="8">
        <v>0</v>
      </c>
      <c r="T143" s="8">
        <v>0</v>
      </c>
      <c r="U143" s="19">
        <v>8</v>
      </c>
      <c r="V143" s="8">
        <v>5104</v>
      </c>
      <c r="W143" s="8">
        <v>220</v>
      </c>
      <c r="X143" s="8">
        <v>11458</v>
      </c>
      <c r="Y143" s="8">
        <v>601</v>
      </c>
      <c r="Z143" s="8">
        <v>0</v>
      </c>
      <c r="AA143" s="8">
        <v>2172</v>
      </c>
      <c r="AB143" s="8">
        <v>18</v>
      </c>
      <c r="AC143" s="173">
        <v>140</v>
      </c>
      <c r="AD143" s="173">
        <v>0</v>
      </c>
      <c r="AE143" s="157">
        <f t="shared" si="26"/>
        <v>288</v>
      </c>
      <c r="AF143" s="157">
        <f t="shared" si="27"/>
        <v>277</v>
      </c>
      <c r="AG143" s="157">
        <f t="shared" si="28"/>
        <v>567532</v>
      </c>
      <c r="AH143" s="127">
        <v>4126</v>
      </c>
      <c r="AI143" s="46">
        <v>77735</v>
      </c>
      <c r="AJ143" s="19">
        <v>44509</v>
      </c>
      <c r="AK143" s="88">
        <v>557</v>
      </c>
      <c r="AL143" s="88">
        <v>342</v>
      </c>
      <c r="AM143" s="87">
        <v>418</v>
      </c>
      <c r="AN143" s="87">
        <v>0</v>
      </c>
      <c r="AO143" s="91">
        <v>237</v>
      </c>
      <c r="AP143" s="91">
        <v>292</v>
      </c>
      <c r="AQ143" s="92">
        <v>214</v>
      </c>
      <c r="AR143" s="92">
        <v>155</v>
      </c>
      <c r="AS143" s="89">
        <v>286</v>
      </c>
      <c r="AT143" s="89">
        <v>132</v>
      </c>
      <c r="AU143" s="90">
        <v>152</v>
      </c>
      <c r="AV143" s="90">
        <v>104</v>
      </c>
      <c r="AW143" s="21">
        <f t="shared" si="29"/>
        <v>972.80089420117281</v>
      </c>
      <c r="AX143" s="21">
        <f>IFERROR(INT(AW143*'udziały-w-rynku'!$C$27),0)</f>
        <v>4846</v>
      </c>
      <c r="AY143" s="39">
        <f t="shared" si="30"/>
        <v>4846</v>
      </c>
      <c r="AZ143" s="34">
        <f t="shared" si="31"/>
        <v>4569</v>
      </c>
      <c r="BA143" s="31">
        <f t="shared" si="32"/>
        <v>17.494584837545126</v>
      </c>
      <c r="BB143" s="70" t="s">
        <v>429</v>
      </c>
      <c r="BC143" s="125" t="s">
        <v>426</v>
      </c>
      <c r="BD143" s="70">
        <f t="shared" si="37"/>
        <v>277</v>
      </c>
      <c r="BE143" s="71">
        <f t="shared" si="33"/>
        <v>4.4987397032455892E-4</v>
      </c>
      <c r="BF143" s="161">
        <f t="shared" si="34"/>
        <v>285.98533280929246</v>
      </c>
      <c r="BG143" s="39">
        <f>INT(IFERROR(AO143*(1/($AJ143/$AI143)),0)*'udziały-w-rynku'!$C$27)</f>
        <v>2062</v>
      </c>
      <c r="BH143" s="39">
        <f>INT(IFERROR(AQ143*(1/($AJ143/$AI143)),0)*'udziały-w-rynku'!$C$27)</f>
        <v>1861</v>
      </c>
      <c r="BI143" s="21">
        <f t="shared" si="35"/>
        <v>730.03729582781011</v>
      </c>
      <c r="BJ143" s="21">
        <f>IFERROR(INT(BI143*'udziały-w-rynku'!$C$27),0)</f>
        <v>3636</v>
      </c>
      <c r="BK143" s="170">
        <f t="shared" si="36"/>
        <v>3636</v>
      </c>
      <c r="BL143" s="40">
        <f>INT(IFERROR(AS143*(1/($AJ143/$AI143)),0)*'udziały-w-rynku'!$C$27)</f>
        <v>2488</v>
      </c>
      <c r="BM143" s="40">
        <f>INT(IFERROR(AU143*(1/($AJ143/$AI143)),0)*'udziały-w-rynku'!$C$27)</f>
        <v>1322</v>
      </c>
    </row>
    <row r="144" spans="1:65">
      <c r="A144" s="158">
        <f>VLOOKUP(B144,konwerter_rejonów!A:B,2,FALSE)</f>
        <v>141</v>
      </c>
      <c r="B144" s="11">
        <v>141</v>
      </c>
      <c r="C144" s="85">
        <f>IFERROR(VLOOKUP(A144,konwerter_rejonów!E:F,2,FALSE),A144)</f>
        <v>141</v>
      </c>
      <c r="D144" s="8" t="s">
        <v>385</v>
      </c>
      <c r="E144" s="8" t="str">
        <f>VLOOKUP(B144,konwerter_rejonów!A:C,3,FALSE)</f>
        <v>Jabłeczna</v>
      </c>
      <c r="F144" s="8">
        <v>274</v>
      </c>
      <c r="G144" s="8">
        <v>333</v>
      </c>
      <c r="H144" s="8">
        <v>94</v>
      </c>
      <c r="I144" s="8">
        <v>182</v>
      </c>
      <c r="J144" s="8">
        <v>1715</v>
      </c>
      <c r="K144" s="8">
        <v>1480</v>
      </c>
      <c r="L144" s="8">
        <v>1018</v>
      </c>
      <c r="M144" s="19">
        <v>5096</v>
      </c>
      <c r="N144" s="8">
        <v>6</v>
      </c>
      <c r="O144" s="8">
        <v>6</v>
      </c>
      <c r="P144" s="8">
        <v>4</v>
      </c>
      <c r="Q144" s="8">
        <v>7</v>
      </c>
      <c r="R144" s="8">
        <v>41</v>
      </c>
      <c r="S144" s="8">
        <v>7</v>
      </c>
      <c r="T144" s="8">
        <v>1</v>
      </c>
      <c r="U144" s="19">
        <v>72</v>
      </c>
      <c r="V144" s="8">
        <v>7803</v>
      </c>
      <c r="W144" s="8">
        <v>6649</v>
      </c>
      <c r="X144" s="8">
        <v>186314</v>
      </c>
      <c r="Y144" s="8">
        <v>3303</v>
      </c>
      <c r="Z144" s="8">
        <v>0</v>
      </c>
      <c r="AA144" s="8">
        <v>0</v>
      </c>
      <c r="AB144" s="8">
        <v>9</v>
      </c>
      <c r="AC144" s="173">
        <v>141</v>
      </c>
      <c r="AD144" s="173">
        <v>0</v>
      </c>
      <c r="AE144" s="157">
        <f t="shared" si="26"/>
        <v>5168</v>
      </c>
      <c r="AF144" s="157">
        <f t="shared" si="27"/>
        <v>4894</v>
      </c>
      <c r="AG144" s="157">
        <f t="shared" si="28"/>
        <v>567532</v>
      </c>
      <c r="AH144" s="127">
        <v>1146</v>
      </c>
      <c r="AI144" s="46">
        <v>77735</v>
      </c>
      <c r="AJ144" s="19">
        <v>44509</v>
      </c>
      <c r="AK144" s="88">
        <v>477</v>
      </c>
      <c r="AL144" s="88">
        <v>106</v>
      </c>
      <c r="AM144" s="87">
        <v>136</v>
      </c>
      <c r="AN144" s="87">
        <v>0</v>
      </c>
      <c r="AO144" s="91">
        <v>126</v>
      </c>
      <c r="AP144" s="91">
        <v>225</v>
      </c>
      <c r="AQ144" s="92">
        <v>56</v>
      </c>
      <c r="AR144" s="92">
        <v>34</v>
      </c>
      <c r="AS144" s="89">
        <v>189</v>
      </c>
      <c r="AT144" s="89">
        <v>53</v>
      </c>
      <c r="AU144" s="90">
        <v>35</v>
      </c>
      <c r="AV144" s="90">
        <v>31</v>
      </c>
      <c r="AW144" s="21">
        <f t="shared" si="29"/>
        <v>833.08083758341013</v>
      </c>
      <c r="AX144" s="21">
        <f>IFERROR(INT(AW144*'udziały-w-rynku'!$C$27),0)</f>
        <v>4150</v>
      </c>
      <c r="AY144" s="39">
        <f t="shared" si="30"/>
        <v>4150</v>
      </c>
      <c r="AZ144" s="34">
        <f t="shared" si="31"/>
        <v>-744</v>
      </c>
      <c r="BA144" s="31">
        <f t="shared" si="32"/>
        <v>0.84797711483449123</v>
      </c>
      <c r="BB144" s="70" t="s">
        <v>429</v>
      </c>
      <c r="BC144" s="125" t="s">
        <v>426</v>
      </c>
      <c r="BD144" s="70">
        <f t="shared" si="37"/>
        <v>4894</v>
      </c>
      <c r="BE144" s="71">
        <f t="shared" si="33"/>
        <v>7.9483148403191022E-3</v>
      </c>
      <c r="BF144" s="161">
        <f t="shared" si="34"/>
        <v>5052.7516923056937</v>
      </c>
      <c r="BG144" s="39">
        <f>INT(IFERROR(AO144*(1/($AJ144/$AI144)),0)*'udziały-w-rynku'!$C$27)</f>
        <v>1096</v>
      </c>
      <c r="BH144" s="39">
        <f>INT(IFERROR(AQ144*(1/($AJ144/$AI144)),0)*'udziały-w-rynku'!$C$27)</f>
        <v>487</v>
      </c>
      <c r="BI144" s="21">
        <f t="shared" si="35"/>
        <v>237.52409625019661</v>
      </c>
      <c r="BJ144" s="21">
        <f>IFERROR(INT(BI144*'udziały-w-rynku'!$C$27),0)</f>
        <v>1183</v>
      </c>
      <c r="BK144" s="170">
        <f t="shared" si="36"/>
        <v>1183</v>
      </c>
      <c r="BL144" s="40">
        <f>INT(IFERROR(AS144*(1/($AJ144/$AI144)),0)*'udziały-w-rynku'!$C$27)</f>
        <v>1644</v>
      </c>
      <c r="BM144" s="40">
        <f>INT(IFERROR(AU144*(1/($AJ144/$AI144)),0)*'udziały-w-rynku'!$C$27)</f>
        <v>304</v>
      </c>
    </row>
    <row r="145" spans="1:65">
      <c r="A145" s="158">
        <f>VLOOKUP(B145,konwerter_rejonów!A:B,2,FALSE)</f>
        <v>142</v>
      </c>
      <c r="B145" s="11">
        <v>142</v>
      </c>
      <c r="C145" s="85">
        <f>IFERROR(VLOOKUP(A145,konwerter_rejonów!E:F,2,FALSE),A145)</f>
        <v>142</v>
      </c>
      <c r="D145" s="8" t="s">
        <v>385</v>
      </c>
      <c r="E145" s="8" t="str">
        <f>VLOOKUP(B145,konwerter_rejonów!A:C,3,FALSE)</f>
        <v>Długopolska</v>
      </c>
      <c r="F145" s="8">
        <v>368</v>
      </c>
      <c r="G145" s="8">
        <v>544</v>
      </c>
      <c r="H145" s="8">
        <v>108</v>
      </c>
      <c r="I145" s="8">
        <v>116</v>
      </c>
      <c r="J145" s="8">
        <v>1373</v>
      </c>
      <c r="K145" s="8">
        <v>674</v>
      </c>
      <c r="L145" s="8">
        <v>485</v>
      </c>
      <c r="M145" s="19">
        <v>3668</v>
      </c>
      <c r="N145" s="8">
        <v>27</v>
      </c>
      <c r="O145" s="8">
        <v>30</v>
      </c>
      <c r="P145" s="8">
        <v>6</v>
      </c>
      <c r="Q145" s="8">
        <v>11</v>
      </c>
      <c r="R145" s="8">
        <v>152</v>
      </c>
      <c r="S145" s="8">
        <v>22</v>
      </c>
      <c r="T145" s="8">
        <v>15</v>
      </c>
      <c r="U145" s="19">
        <v>263</v>
      </c>
      <c r="V145" s="8">
        <v>5653</v>
      </c>
      <c r="W145" s="8">
        <v>1810</v>
      </c>
      <c r="X145" s="8">
        <v>242320</v>
      </c>
      <c r="Y145" s="8">
        <v>231</v>
      </c>
      <c r="Z145" s="8">
        <v>0</v>
      </c>
      <c r="AA145" s="8">
        <v>0</v>
      </c>
      <c r="AB145" s="8">
        <v>6</v>
      </c>
      <c r="AC145" s="173">
        <v>142</v>
      </c>
      <c r="AD145" s="173">
        <v>0</v>
      </c>
      <c r="AE145" s="157">
        <f t="shared" si="26"/>
        <v>3931</v>
      </c>
      <c r="AF145" s="157">
        <f t="shared" si="27"/>
        <v>3563</v>
      </c>
      <c r="AG145" s="157">
        <f t="shared" si="28"/>
        <v>567532</v>
      </c>
      <c r="AH145" s="127">
        <v>1482</v>
      </c>
      <c r="AI145" s="46">
        <v>77735</v>
      </c>
      <c r="AJ145" s="19">
        <v>44509</v>
      </c>
      <c r="AK145" s="88">
        <v>187</v>
      </c>
      <c r="AL145" s="88">
        <v>60</v>
      </c>
      <c r="AM145" s="87">
        <v>46</v>
      </c>
      <c r="AN145" s="87">
        <v>0</v>
      </c>
      <c r="AO145" s="91">
        <v>61</v>
      </c>
      <c r="AP145" s="91">
        <v>30</v>
      </c>
      <c r="AQ145" s="92">
        <v>44</v>
      </c>
      <c r="AR145" s="92">
        <v>24</v>
      </c>
      <c r="AS145" s="89">
        <v>50</v>
      </c>
      <c r="AT145" s="89">
        <v>19</v>
      </c>
      <c r="AU145" s="90">
        <v>30</v>
      </c>
      <c r="AV145" s="90">
        <v>25</v>
      </c>
      <c r="AW145" s="21">
        <f t="shared" si="29"/>
        <v>326.59563234402032</v>
      </c>
      <c r="AX145" s="21">
        <f>IFERROR(INT(AW145*'udziały-w-rynku'!$C$27),0)</f>
        <v>1627</v>
      </c>
      <c r="AY145" s="39">
        <f t="shared" si="30"/>
        <v>1627</v>
      </c>
      <c r="AZ145" s="34">
        <f t="shared" si="31"/>
        <v>-1936</v>
      </c>
      <c r="BA145" s="31">
        <f t="shared" si="32"/>
        <v>0.45663766488913837</v>
      </c>
      <c r="BB145" s="70" t="s">
        <v>429</v>
      </c>
      <c r="BC145" s="125" t="s">
        <v>426</v>
      </c>
      <c r="BD145" s="70">
        <f t="shared" si="37"/>
        <v>3563</v>
      </c>
      <c r="BE145" s="71">
        <f t="shared" si="33"/>
        <v>5.7866460515032612E-3</v>
      </c>
      <c r="BF145" s="161">
        <f t="shared" si="34"/>
        <v>3678.5766815866746</v>
      </c>
      <c r="BG145" s="39">
        <f>INT(IFERROR(AO145*(1/($AJ145/$AI145)),0)*'udziały-w-rynku'!$C$27)</f>
        <v>530</v>
      </c>
      <c r="BH145" s="39">
        <f>INT(IFERROR(AQ145*(1/($AJ145/$AI145)),0)*'udziały-w-rynku'!$C$27)</f>
        <v>382</v>
      </c>
      <c r="BI145" s="21">
        <f t="shared" si="35"/>
        <v>80.339032555213549</v>
      </c>
      <c r="BJ145" s="21">
        <f>IFERROR(INT(BI145*'udziały-w-rynku'!$C$27),0)</f>
        <v>400</v>
      </c>
      <c r="BK145" s="170">
        <f t="shared" si="36"/>
        <v>400</v>
      </c>
      <c r="BL145" s="40">
        <f>INT(IFERROR(AS145*(1/($AJ145/$AI145)),0)*'udziały-w-rynku'!$C$27)</f>
        <v>435</v>
      </c>
      <c r="BM145" s="40">
        <f>INT(IFERROR(AU145*(1/($AJ145/$AI145)),0)*'udziały-w-rynku'!$C$27)</f>
        <v>261</v>
      </c>
    </row>
    <row r="146" spans="1:65">
      <c r="A146" s="158">
        <f>VLOOKUP(B146,konwerter_rejonów!A:B,2,FALSE)</f>
        <v>143</v>
      </c>
      <c r="B146" s="11">
        <v>143</v>
      </c>
      <c r="C146" s="85">
        <f>IFERROR(VLOOKUP(A146,konwerter_rejonów!E:F,2,FALSE),A146)</f>
        <v>143</v>
      </c>
      <c r="D146" s="8" t="s">
        <v>385</v>
      </c>
      <c r="E146" s="8" t="str">
        <f>VLOOKUP(B146,konwerter_rejonów!A:C,3,FALSE)</f>
        <v>Gaj</v>
      </c>
      <c r="F146" s="8">
        <v>359</v>
      </c>
      <c r="G146" s="8">
        <v>456</v>
      </c>
      <c r="H146" s="8">
        <v>141</v>
      </c>
      <c r="I146" s="8">
        <v>231</v>
      </c>
      <c r="J146" s="8">
        <v>2175</v>
      </c>
      <c r="K146" s="8">
        <v>1766</v>
      </c>
      <c r="L146" s="8">
        <v>1886</v>
      </c>
      <c r="M146" s="19">
        <v>7014</v>
      </c>
      <c r="N146" s="8">
        <v>15</v>
      </c>
      <c r="O146" s="8">
        <v>13</v>
      </c>
      <c r="P146" s="8">
        <v>1</v>
      </c>
      <c r="Q146" s="8">
        <v>12</v>
      </c>
      <c r="R146" s="8">
        <v>63</v>
      </c>
      <c r="S146" s="8">
        <v>10</v>
      </c>
      <c r="T146" s="8">
        <v>3</v>
      </c>
      <c r="U146" s="19">
        <v>117</v>
      </c>
      <c r="V146" s="8">
        <v>5169</v>
      </c>
      <c r="W146" s="8">
        <v>4146</v>
      </c>
      <c r="X146" s="8">
        <v>278401</v>
      </c>
      <c r="Y146" s="8">
        <v>164</v>
      </c>
      <c r="Z146" s="8">
        <v>890</v>
      </c>
      <c r="AA146" s="8">
        <v>0</v>
      </c>
      <c r="AB146" s="8">
        <v>11</v>
      </c>
      <c r="AC146" s="173">
        <v>143</v>
      </c>
      <c r="AD146" s="173">
        <v>0</v>
      </c>
      <c r="AE146" s="157">
        <f t="shared" si="26"/>
        <v>7131</v>
      </c>
      <c r="AF146" s="157">
        <f t="shared" si="27"/>
        <v>6772</v>
      </c>
      <c r="AG146" s="157">
        <f t="shared" si="28"/>
        <v>567532</v>
      </c>
      <c r="AH146" s="127">
        <v>1739</v>
      </c>
      <c r="AI146" s="46">
        <v>77735</v>
      </c>
      <c r="AJ146" s="19">
        <v>44509</v>
      </c>
      <c r="AK146" s="88">
        <v>847</v>
      </c>
      <c r="AL146" s="88">
        <v>614</v>
      </c>
      <c r="AM146" s="87">
        <v>307</v>
      </c>
      <c r="AN146" s="87">
        <v>0</v>
      </c>
      <c r="AO146" s="91">
        <v>359</v>
      </c>
      <c r="AP146" s="91">
        <v>137</v>
      </c>
      <c r="AQ146" s="92">
        <v>256</v>
      </c>
      <c r="AR146" s="92">
        <v>237</v>
      </c>
      <c r="AS146" s="89">
        <v>331</v>
      </c>
      <c r="AT146" s="89">
        <v>233</v>
      </c>
      <c r="AU146" s="90">
        <v>131</v>
      </c>
      <c r="AV146" s="90">
        <v>142</v>
      </c>
      <c r="AW146" s="21">
        <f t="shared" si="29"/>
        <v>1479.2860994405626</v>
      </c>
      <c r="AX146" s="21">
        <f>IFERROR(INT(AW146*'udziały-w-rynku'!$C$27),0)</f>
        <v>7369</v>
      </c>
      <c r="AY146" s="39">
        <f t="shared" si="30"/>
        <v>7369</v>
      </c>
      <c r="AZ146" s="34">
        <f t="shared" si="31"/>
        <v>597</v>
      </c>
      <c r="BA146" s="31">
        <f t="shared" si="32"/>
        <v>1.0881571175428233</v>
      </c>
      <c r="BB146" s="70" t="s">
        <v>429</v>
      </c>
      <c r="BC146" s="125" t="s">
        <v>425</v>
      </c>
      <c r="BD146" s="70">
        <f t="shared" si="37"/>
        <v>7369</v>
      </c>
      <c r="BE146" s="71">
        <f t="shared" si="33"/>
        <v>1.1967946885637815E-2</v>
      </c>
      <c r="BF146" s="161">
        <f t="shared" si="34"/>
        <v>7608.035803146845</v>
      </c>
      <c r="BG146" s="39">
        <f>INT(IFERROR(AO146*(1/($AJ146/$AI146)),0)*'udziały-w-rynku'!$C$27)</f>
        <v>3123</v>
      </c>
      <c r="BH146" s="39">
        <f>INT(IFERROR(AQ146*(1/($AJ146/$AI146)),0)*'udziały-w-rynku'!$C$27)</f>
        <v>2227</v>
      </c>
      <c r="BI146" s="21">
        <f t="shared" si="35"/>
        <v>536.17571727066434</v>
      </c>
      <c r="BJ146" s="21">
        <f>IFERROR(INT(BI146*'udziały-w-rynku'!$C$27),0)</f>
        <v>2671</v>
      </c>
      <c r="BK146" s="170">
        <f t="shared" si="36"/>
        <v>2671</v>
      </c>
      <c r="BL146" s="40">
        <f>INT(IFERROR(AS146*(1/($AJ146/$AI146)),0)*'udziały-w-rynku'!$C$27)</f>
        <v>2879</v>
      </c>
      <c r="BM146" s="40">
        <f>INT(IFERROR(AU146*(1/($AJ146/$AI146)),0)*'udziały-w-rynku'!$C$27)</f>
        <v>1139</v>
      </c>
    </row>
    <row r="147" spans="1:65">
      <c r="A147" s="158">
        <f>VLOOKUP(B147,konwerter_rejonów!A:B,2,FALSE)</f>
        <v>144</v>
      </c>
      <c r="B147" s="11">
        <v>144</v>
      </c>
      <c r="C147" s="85">
        <f>IFERROR(VLOOKUP(A147,konwerter_rejonów!E:F,2,FALSE),A147)</f>
        <v>144</v>
      </c>
      <c r="D147" s="8" t="s">
        <v>385</v>
      </c>
      <c r="E147" s="8" t="str">
        <f>VLOOKUP(B147,konwerter_rejonów!A:C,3,FALSE)</f>
        <v>Ferio Gaj</v>
      </c>
      <c r="F147" s="8">
        <v>425</v>
      </c>
      <c r="G147" s="8">
        <v>358</v>
      </c>
      <c r="H147" s="8">
        <v>102</v>
      </c>
      <c r="I147" s="8">
        <v>164</v>
      </c>
      <c r="J147" s="8">
        <v>1382</v>
      </c>
      <c r="K147" s="8">
        <v>739</v>
      </c>
      <c r="L147" s="8">
        <v>349</v>
      </c>
      <c r="M147" s="19">
        <v>3519</v>
      </c>
      <c r="N147" s="8">
        <v>16</v>
      </c>
      <c r="O147" s="8">
        <v>15</v>
      </c>
      <c r="P147" s="8">
        <v>3</v>
      </c>
      <c r="Q147" s="8">
        <v>8</v>
      </c>
      <c r="R147" s="8">
        <v>108</v>
      </c>
      <c r="S147" s="8">
        <v>15</v>
      </c>
      <c r="T147" s="8">
        <v>7</v>
      </c>
      <c r="U147" s="19">
        <v>172</v>
      </c>
      <c r="V147" s="8">
        <v>374</v>
      </c>
      <c r="W147" s="8">
        <v>19777</v>
      </c>
      <c r="X147" s="8">
        <v>208543</v>
      </c>
      <c r="Y147" s="8">
        <v>197</v>
      </c>
      <c r="Z147" s="8">
        <v>0</v>
      </c>
      <c r="AA147" s="8">
        <v>0</v>
      </c>
      <c r="AB147" s="8">
        <v>8</v>
      </c>
      <c r="AC147" s="173">
        <v>144</v>
      </c>
      <c r="AD147" s="173">
        <v>0</v>
      </c>
      <c r="AE147" s="157">
        <f t="shared" si="26"/>
        <v>3691</v>
      </c>
      <c r="AF147" s="157">
        <f t="shared" si="27"/>
        <v>3266</v>
      </c>
      <c r="AG147" s="157">
        <f t="shared" si="28"/>
        <v>567532</v>
      </c>
      <c r="AH147" s="127">
        <v>1493</v>
      </c>
      <c r="AI147" s="46">
        <v>77735</v>
      </c>
      <c r="AJ147" s="19">
        <v>44509</v>
      </c>
      <c r="AK147" s="88">
        <v>710</v>
      </c>
      <c r="AL147" s="88">
        <v>488</v>
      </c>
      <c r="AM147" s="87">
        <v>154</v>
      </c>
      <c r="AN147" s="87">
        <v>0</v>
      </c>
      <c r="AO147" s="91">
        <v>290</v>
      </c>
      <c r="AP147" s="91">
        <v>13</v>
      </c>
      <c r="AQ147" s="92">
        <v>193</v>
      </c>
      <c r="AR147" s="92">
        <v>162</v>
      </c>
      <c r="AS147" s="89">
        <v>142</v>
      </c>
      <c r="AT147" s="89">
        <v>79</v>
      </c>
      <c r="AU147" s="90">
        <v>63</v>
      </c>
      <c r="AV147" s="90">
        <v>57</v>
      </c>
      <c r="AW147" s="21">
        <f t="shared" si="29"/>
        <v>1240.015502482644</v>
      </c>
      <c r="AX147" s="21">
        <f>IFERROR(INT(AW147*'udziały-w-rynku'!$C$27),0)</f>
        <v>6177</v>
      </c>
      <c r="AY147" s="39">
        <f t="shared" si="30"/>
        <v>6177</v>
      </c>
      <c r="AZ147" s="34">
        <f t="shared" si="31"/>
        <v>2911</v>
      </c>
      <c r="BA147" s="31">
        <f t="shared" si="32"/>
        <v>1.8913043478260869</v>
      </c>
      <c r="BB147" s="70" t="s">
        <v>429</v>
      </c>
      <c r="BC147" s="125" t="s">
        <v>426</v>
      </c>
      <c r="BD147" s="70">
        <f t="shared" si="37"/>
        <v>3266</v>
      </c>
      <c r="BE147" s="71">
        <f t="shared" si="33"/>
        <v>5.3042902060650154E-3</v>
      </c>
      <c r="BF147" s="161">
        <f t="shared" si="34"/>
        <v>3371.9425882857363</v>
      </c>
      <c r="BG147" s="39">
        <f>INT(IFERROR(AO147*(1/($AJ147/$AI147)),0)*'udziały-w-rynku'!$C$27)</f>
        <v>2523</v>
      </c>
      <c r="BH147" s="39">
        <f>INT(IFERROR(AQ147*(1/($AJ147/$AI147)),0)*'udziały-w-rynku'!$C$27)</f>
        <v>1679</v>
      </c>
      <c r="BI147" s="21">
        <f t="shared" si="35"/>
        <v>268.96110898919318</v>
      </c>
      <c r="BJ147" s="21">
        <f>IFERROR(INT(BI147*'udziały-w-rynku'!$C$27),0)</f>
        <v>1339</v>
      </c>
      <c r="BK147" s="170">
        <f t="shared" si="36"/>
        <v>1339</v>
      </c>
      <c r="BL147" s="40">
        <f>INT(IFERROR(AS147*(1/($AJ147/$AI147)),0)*'udziały-w-rynku'!$C$27)</f>
        <v>1235</v>
      </c>
      <c r="BM147" s="40">
        <f>INT(IFERROR(AU147*(1/($AJ147/$AI147)),0)*'udziały-w-rynku'!$C$27)</f>
        <v>548</v>
      </c>
    </row>
    <row r="148" spans="1:65">
      <c r="A148" s="158">
        <f>VLOOKUP(B148,konwerter_rejonów!A:B,2,FALSE)</f>
        <v>145</v>
      </c>
      <c r="B148" s="11">
        <v>145</v>
      </c>
      <c r="C148" s="85" t="str">
        <f>IFERROR(VLOOKUP(A148,konwerter_rejonów!E:F,2,FALSE),A148)</f>
        <v>A45</v>
      </c>
      <c r="D148" s="8" t="s">
        <v>385</v>
      </c>
      <c r="E148" s="8" t="str">
        <f>VLOOKUP(B148,konwerter_rejonów!A:C,3,FALSE)</f>
        <v>Bardzka Cmentarz</v>
      </c>
      <c r="F148" s="8">
        <v>1</v>
      </c>
      <c r="G148" s="8">
        <v>0</v>
      </c>
      <c r="H148" s="8">
        <v>0</v>
      </c>
      <c r="I148" s="8">
        <v>0</v>
      </c>
      <c r="J148" s="8">
        <v>6</v>
      </c>
      <c r="K148" s="8">
        <v>2</v>
      </c>
      <c r="L148" s="8">
        <v>4</v>
      </c>
      <c r="M148" s="19">
        <v>13</v>
      </c>
      <c r="N148" s="8">
        <v>0</v>
      </c>
      <c r="O148" s="8">
        <v>0</v>
      </c>
      <c r="P148" s="8">
        <v>0</v>
      </c>
      <c r="Q148" s="8">
        <v>0</v>
      </c>
      <c r="R148" s="8">
        <v>3</v>
      </c>
      <c r="S148" s="8">
        <v>0</v>
      </c>
      <c r="T148" s="8">
        <v>0</v>
      </c>
      <c r="U148" s="19">
        <v>3</v>
      </c>
      <c r="V148" s="8">
        <v>0</v>
      </c>
      <c r="W148" s="8">
        <v>11</v>
      </c>
      <c r="X148" s="8">
        <v>1124</v>
      </c>
      <c r="Y148" s="8">
        <v>0</v>
      </c>
      <c r="Z148" s="8">
        <v>0</v>
      </c>
      <c r="AA148" s="8">
        <v>0</v>
      </c>
      <c r="AB148" s="8">
        <v>10</v>
      </c>
      <c r="AC148" s="173">
        <v>145</v>
      </c>
      <c r="AD148" s="173">
        <v>0</v>
      </c>
      <c r="AE148" s="157">
        <f t="shared" si="26"/>
        <v>16</v>
      </c>
      <c r="AF148" s="157">
        <f t="shared" si="27"/>
        <v>15</v>
      </c>
      <c r="AG148" s="157">
        <f t="shared" si="28"/>
        <v>567532</v>
      </c>
      <c r="AH148" s="127">
        <v>687</v>
      </c>
      <c r="AI148" s="46">
        <v>77735</v>
      </c>
      <c r="AJ148" s="19">
        <v>44509</v>
      </c>
      <c r="AK148" s="88">
        <v>122</v>
      </c>
      <c r="AL148" s="88">
        <v>65</v>
      </c>
      <c r="AM148" s="87">
        <v>33</v>
      </c>
      <c r="AN148" s="87">
        <v>0</v>
      </c>
      <c r="AO148" s="91">
        <v>48</v>
      </c>
      <c r="AP148" s="91">
        <v>8</v>
      </c>
      <c r="AQ148" s="92">
        <v>60</v>
      </c>
      <c r="AR148" s="92">
        <v>45</v>
      </c>
      <c r="AS148" s="89">
        <v>27</v>
      </c>
      <c r="AT148" s="89">
        <v>7</v>
      </c>
      <c r="AU148" s="90">
        <v>51</v>
      </c>
      <c r="AV148" s="90">
        <v>38</v>
      </c>
      <c r="AW148" s="21">
        <f t="shared" si="29"/>
        <v>213.07308634208812</v>
      </c>
      <c r="AX148" s="21">
        <f>IFERROR(INT(AW148*'udziały-w-rynku'!$C$27),0)</f>
        <v>1061</v>
      </c>
      <c r="AY148" s="39">
        <f t="shared" si="30"/>
        <v>1061</v>
      </c>
      <c r="AZ148" s="34">
        <f t="shared" si="31"/>
        <v>1046</v>
      </c>
      <c r="BA148" s="31">
        <f t="shared" si="32"/>
        <v>70.733333333333334</v>
      </c>
      <c r="BB148" s="70" t="s">
        <v>429</v>
      </c>
      <c r="BC148" s="125" t="s">
        <v>426</v>
      </c>
      <c r="BD148" s="70">
        <f t="shared" si="37"/>
        <v>15</v>
      </c>
      <c r="BE148" s="71">
        <f t="shared" si="33"/>
        <v>2.4361406335264921E-5</v>
      </c>
      <c r="BF148" s="161">
        <f t="shared" si="34"/>
        <v>15.486570368734245</v>
      </c>
      <c r="BG148" s="39">
        <f>INT(IFERROR(AO148*(1/($AJ148/$AI148)),0)*'udziały-w-rynku'!$C$27)</f>
        <v>417</v>
      </c>
      <c r="BH148" s="39">
        <f>INT(IFERROR(AQ148*(1/($AJ148/$AI148)),0)*'udziały-w-rynku'!$C$27)</f>
        <v>522</v>
      </c>
      <c r="BI148" s="21">
        <f t="shared" si="35"/>
        <v>57.634523354827117</v>
      </c>
      <c r="BJ148" s="21">
        <f>IFERROR(INT(BI148*'udziały-w-rynku'!$C$27),0)</f>
        <v>287</v>
      </c>
      <c r="BK148" s="170">
        <f t="shared" si="36"/>
        <v>287</v>
      </c>
      <c r="BL148" s="40">
        <f>INT(IFERROR(AS148*(1/($AJ148/$AI148)),0)*'udziały-w-rynku'!$C$27)</f>
        <v>234</v>
      </c>
      <c r="BM148" s="40">
        <f>INT(IFERROR(AU148*(1/($AJ148/$AI148)),0)*'udziały-w-rynku'!$C$27)</f>
        <v>443</v>
      </c>
    </row>
    <row r="149" spans="1:65">
      <c r="A149" s="158">
        <f>VLOOKUP(B149,konwerter_rejonów!A:B,2,FALSE)</f>
        <v>146</v>
      </c>
      <c r="B149" s="11">
        <v>146</v>
      </c>
      <c r="C149" s="85" t="str">
        <f>IFERROR(VLOOKUP(A149,konwerter_rejonów!E:F,2,FALSE),A149)</f>
        <v>A45</v>
      </c>
      <c r="D149" s="8" t="s">
        <v>385</v>
      </c>
      <c r="E149" s="8" t="str">
        <f>VLOOKUP(B149,konwerter_rejonów!A:C,3,FALSE)</f>
        <v>Tarnogaj</v>
      </c>
      <c r="F149" s="8">
        <v>153</v>
      </c>
      <c r="G149" s="8">
        <v>22</v>
      </c>
      <c r="H149" s="8">
        <v>5</v>
      </c>
      <c r="I149" s="8">
        <v>24</v>
      </c>
      <c r="J149" s="8">
        <v>449</v>
      </c>
      <c r="K149" s="8">
        <v>56</v>
      </c>
      <c r="L149" s="8">
        <v>48</v>
      </c>
      <c r="M149" s="19">
        <v>757</v>
      </c>
      <c r="N149" s="8">
        <v>11</v>
      </c>
      <c r="O149" s="8">
        <v>1</v>
      </c>
      <c r="P149" s="8">
        <v>4</v>
      </c>
      <c r="Q149" s="8">
        <v>12</v>
      </c>
      <c r="R149" s="8">
        <v>48</v>
      </c>
      <c r="S149" s="8">
        <v>2</v>
      </c>
      <c r="T149" s="8">
        <v>2</v>
      </c>
      <c r="U149" s="19">
        <v>80</v>
      </c>
      <c r="V149" s="8">
        <v>33782</v>
      </c>
      <c r="W149" s="8">
        <v>12295</v>
      </c>
      <c r="X149" s="8">
        <v>54958</v>
      </c>
      <c r="Y149" s="8">
        <v>13421</v>
      </c>
      <c r="Z149" s="8">
        <v>0</v>
      </c>
      <c r="AA149" s="8">
        <v>0</v>
      </c>
      <c r="AB149" s="8">
        <v>15</v>
      </c>
      <c r="AC149" s="173">
        <v>146</v>
      </c>
      <c r="AD149" s="173">
        <v>0</v>
      </c>
      <c r="AE149" s="157">
        <f t="shared" si="26"/>
        <v>837</v>
      </c>
      <c r="AF149" s="157">
        <f t="shared" si="27"/>
        <v>684</v>
      </c>
      <c r="AG149" s="157">
        <f t="shared" si="28"/>
        <v>567532</v>
      </c>
      <c r="AH149" s="127">
        <v>1971</v>
      </c>
      <c r="AI149" s="46">
        <v>77735</v>
      </c>
      <c r="AJ149" s="19">
        <v>44509</v>
      </c>
      <c r="AK149" s="88">
        <v>508</v>
      </c>
      <c r="AL149" s="88">
        <v>296</v>
      </c>
      <c r="AM149" s="87">
        <v>239</v>
      </c>
      <c r="AN149" s="87">
        <v>0</v>
      </c>
      <c r="AO149" s="91">
        <v>202</v>
      </c>
      <c r="AP149" s="91">
        <v>21</v>
      </c>
      <c r="AQ149" s="92">
        <v>143</v>
      </c>
      <c r="AR149" s="92">
        <v>117</v>
      </c>
      <c r="AS149" s="89">
        <v>208</v>
      </c>
      <c r="AT149" s="89">
        <v>94</v>
      </c>
      <c r="AU149" s="90">
        <v>74</v>
      </c>
      <c r="AV149" s="90">
        <v>57</v>
      </c>
      <c r="AW149" s="21">
        <f t="shared" si="29"/>
        <v>887.22235952279323</v>
      </c>
      <c r="AX149" s="21">
        <f>IFERROR(INT(AW149*'udziały-w-rynku'!$C$27),0)</f>
        <v>4419</v>
      </c>
      <c r="AY149" s="39">
        <f t="shared" si="30"/>
        <v>4419</v>
      </c>
      <c r="AZ149" s="34">
        <f t="shared" si="31"/>
        <v>3735</v>
      </c>
      <c r="BA149" s="31">
        <f t="shared" si="32"/>
        <v>6.4605263157894735</v>
      </c>
      <c r="BB149" s="70" t="s">
        <v>429</v>
      </c>
      <c r="BC149" s="125" t="s">
        <v>426</v>
      </c>
      <c r="BD149" s="70">
        <f t="shared" si="37"/>
        <v>684</v>
      </c>
      <c r="BE149" s="71">
        <f t="shared" si="33"/>
        <v>1.1108801288880804E-3</v>
      </c>
      <c r="BF149" s="161">
        <f t="shared" si="34"/>
        <v>706.18760881428159</v>
      </c>
      <c r="BG149" s="39">
        <f>INT(IFERROR(AO149*(1/($AJ149/$AI149)),0)*'udziały-w-rynku'!$C$27)</f>
        <v>1757</v>
      </c>
      <c r="BH149" s="39">
        <f>INT(IFERROR(AQ149*(1/($AJ149/$AI149)),0)*'udziały-w-rynku'!$C$27)</f>
        <v>1244</v>
      </c>
      <c r="BI149" s="21">
        <f t="shared" si="35"/>
        <v>417.41366914556608</v>
      </c>
      <c r="BJ149" s="21">
        <f>IFERROR(INT(BI149*'udziały-w-rynku'!$C$27),0)</f>
        <v>2079</v>
      </c>
      <c r="BK149" s="170">
        <f t="shared" si="36"/>
        <v>2079</v>
      </c>
      <c r="BL149" s="40">
        <f>INT(IFERROR(AS149*(1/($AJ149/$AI149)),0)*'udziały-w-rynku'!$C$27)</f>
        <v>1809</v>
      </c>
      <c r="BM149" s="40">
        <f>INT(IFERROR(AU149*(1/($AJ149/$AI149)),0)*'udziały-w-rynku'!$C$27)</f>
        <v>643</v>
      </c>
    </row>
    <row r="150" spans="1:65">
      <c r="A150" s="158">
        <f>VLOOKUP(B150,konwerter_rejonów!A:B,2,FALSE)</f>
        <v>147</v>
      </c>
      <c r="B150" s="11">
        <v>147</v>
      </c>
      <c r="C150" s="85">
        <f>IFERROR(VLOOKUP(A150,konwerter_rejonów!E:F,2,FALSE),A150)</f>
        <v>147</v>
      </c>
      <c r="D150" s="8" t="s">
        <v>385</v>
      </c>
      <c r="E150" s="8" t="str">
        <f>VLOOKUP(B150,konwerter_rejonów!A:C,3,FALSE)</f>
        <v>Celtycka</v>
      </c>
      <c r="F150" s="8">
        <v>81</v>
      </c>
      <c r="G150" s="8">
        <v>110</v>
      </c>
      <c r="H150" s="8">
        <v>38</v>
      </c>
      <c r="I150" s="8">
        <v>43</v>
      </c>
      <c r="J150" s="8">
        <v>433</v>
      </c>
      <c r="K150" s="8">
        <v>321</v>
      </c>
      <c r="L150" s="8">
        <v>397</v>
      </c>
      <c r="M150" s="19">
        <v>1423</v>
      </c>
      <c r="N150" s="8">
        <v>2</v>
      </c>
      <c r="O150" s="8">
        <v>0</v>
      </c>
      <c r="P150" s="8">
        <v>0</v>
      </c>
      <c r="Q150" s="8">
        <v>1</v>
      </c>
      <c r="R150" s="8">
        <v>6</v>
      </c>
      <c r="S150" s="8">
        <v>0</v>
      </c>
      <c r="T150" s="8">
        <v>1</v>
      </c>
      <c r="U150" s="19">
        <v>10</v>
      </c>
      <c r="V150" s="8">
        <v>0</v>
      </c>
      <c r="W150" s="8">
        <v>534</v>
      </c>
      <c r="X150" s="8">
        <v>112078</v>
      </c>
      <c r="Y150" s="8">
        <v>53</v>
      </c>
      <c r="Z150" s="8">
        <v>0</v>
      </c>
      <c r="AA150" s="8">
        <v>0</v>
      </c>
      <c r="AB150" s="8">
        <v>4</v>
      </c>
      <c r="AC150" s="173">
        <v>147</v>
      </c>
      <c r="AD150" s="173">
        <v>0</v>
      </c>
      <c r="AE150" s="157">
        <f t="shared" si="26"/>
        <v>1433</v>
      </c>
      <c r="AF150" s="157">
        <f t="shared" si="27"/>
        <v>1352</v>
      </c>
      <c r="AG150" s="157">
        <f t="shared" si="28"/>
        <v>567532</v>
      </c>
      <c r="AH150" s="127">
        <v>379</v>
      </c>
      <c r="AI150" s="46">
        <v>77735</v>
      </c>
      <c r="AJ150" s="19">
        <v>44509</v>
      </c>
      <c r="AK150" s="88">
        <v>151</v>
      </c>
      <c r="AL150" s="88">
        <v>50</v>
      </c>
      <c r="AM150" s="87">
        <v>33</v>
      </c>
      <c r="AN150" s="87">
        <v>0</v>
      </c>
      <c r="AO150" s="91">
        <v>52</v>
      </c>
      <c r="AP150" s="91">
        <v>25</v>
      </c>
      <c r="AQ150" s="92">
        <v>23</v>
      </c>
      <c r="AR150" s="92">
        <v>17</v>
      </c>
      <c r="AS150" s="89">
        <v>38</v>
      </c>
      <c r="AT150" s="89">
        <v>5</v>
      </c>
      <c r="AU150" s="90">
        <v>13</v>
      </c>
      <c r="AV150" s="90">
        <v>6</v>
      </c>
      <c r="AW150" s="21">
        <f t="shared" si="29"/>
        <v>263.72160686602712</v>
      </c>
      <c r="AX150" s="21">
        <f>IFERROR(INT(AW150*'udziały-w-rynku'!$C$27),0)</f>
        <v>1313</v>
      </c>
      <c r="AY150" s="39">
        <f t="shared" si="30"/>
        <v>1313</v>
      </c>
      <c r="AZ150" s="34">
        <f t="shared" si="31"/>
        <v>-39</v>
      </c>
      <c r="BA150" s="31">
        <f t="shared" si="32"/>
        <v>0.97115384615384615</v>
      </c>
      <c r="BB150" s="70" t="s">
        <v>429</v>
      </c>
      <c r="BC150" s="125" t="s">
        <v>426</v>
      </c>
      <c r="BD150" s="70">
        <f t="shared" si="37"/>
        <v>1352</v>
      </c>
      <c r="BE150" s="71">
        <f t="shared" si="33"/>
        <v>2.1957747576852116E-3</v>
      </c>
      <c r="BF150" s="161">
        <f t="shared" si="34"/>
        <v>1395.8562092352468</v>
      </c>
      <c r="BG150" s="39">
        <f>INT(IFERROR(AO150*(1/($AJ150/$AI150)),0)*'udziały-w-rynku'!$C$27)</f>
        <v>452</v>
      </c>
      <c r="BH150" s="39">
        <f>INT(IFERROR(AQ150*(1/($AJ150/$AI150)),0)*'udziały-w-rynku'!$C$27)</f>
        <v>200</v>
      </c>
      <c r="BI150" s="21">
        <f t="shared" si="35"/>
        <v>57.634523354827117</v>
      </c>
      <c r="BJ150" s="21">
        <f>IFERROR(INT(BI150*'udziały-w-rynku'!$C$27),0)</f>
        <v>287</v>
      </c>
      <c r="BK150" s="170">
        <f t="shared" si="36"/>
        <v>287</v>
      </c>
      <c r="BL150" s="40">
        <f>INT(IFERROR(AS150*(1/($AJ150/$AI150)),0)*'udziały-w-rynku'!$C$27)</f>
        <v>330</v>
      </c>
      <c r="BM150" s="40">
        <f>INT(IFERROR(AU150*(1/($AJ150/$AI150)),0)*'udziały-w-rynku'!$C$27)</f>
        <v>113</v>
      </c>
    </row>
    <row r="151" spans="1:65">
      <c r="A151" s="158">
        <f>VLOOKUP(B151,konwerter_rejonów!A:B,2,FALSE)</f>
        <v>148</v>
      </c>
      <c r="B151" s="11">
        <v>148</v>
      </c>
      <c r="C151" s="85">
        <f>IFERROR(VLOOKUP(A151,konwerter_rejonów!E:F,2,FALSE),A151)</f>
        <v>148</v>
      </c>
      <c r="D151" s="8" t="s">
        <v>385</v>
      </c>
      <c r="E151" s="8" t="str">
        <f>VLOOKUP(B151,konwerter_rejonów!A:C,3,FALSE)</f>
        <v>Kolista/Modra</v>
      </c>
      <c r="F151" s="8">
        <v>162</v>
      </c>
      <c r="G151" s="8">
        <v>192</v>
      </c>
      <c r="H151" s="8">
        <v>60</v>
      </c>
      <c r="I151" s="8">
        <v>75</v>
      </c>
      <c r="J151" s="8">
        <v>908</v>
      </c>
      <c r="K151" s="8">
        <v>581</v>
      </c>
      <c r="L151" s="8">
        <v>909</v>
      </c>
      <c r="M151" s="19">
        <v>2887</v>
      </c>
      <c r="N151" s="8">
        <v>1</v>
      </c>
      <c r="O151" s="8">
        <v>4</v>
      </c>
      <c r="P151" s="8">
        <v>3</v>
      </c>
      <c r="Q151" s="8">
        <v>0</v>
      </c>
      <c r="R151" s="8">
        <v>10</v>
      </c>
      <c r="S151" s="8">
        <v>4</v>
      </c>
      <c r="T151" s="8">
        <v>3</v>
      </c>
      <c r="U151" s="19">
        <v>25</v>
      </c>
      <c r="V151" s="8">
        <v>24</v>
      </c>
      <c r="W151" s="8">
        <v>2425</v>
      </c>
      <c r="X151" s="8">
        <v>153640</v>
      </c>
      <c r="Y151" s="8">
        <v>368</v>
      </c>
      <c r="Z151" s="8">
        <v>467</v>
      </c>
      <c r="AA151" s="8">
        <v>0</v>
      </c>
      <c r="AB151" s="8">
        <v>10</v>
      </c>
      <c r="AC151" s="173">
        <v>148</v>
      </c>
      <c r="AD151" s="173">
        <v>0</v>
      </c>
      <c r="AE151" s="157">
        <f t="shared" si="26"/>
        <v>2912</v>
      </c>
      <c r="AF151" s="157">
        <f t="shared" si="27"/>
        <v>2750</v>
      </c>
      <c r="AG151" s="157">
        <f t="shared" si="28"/>
        <v>567532</v>
      </c>
      <c r="AH151" s="127">
        <v>825</v>
      </c>
      <c r="AI151" s="46">
        <v>77735</v>
      </c>
      <c r="AJ151" s="19">
        <v>44509</v>
      </c>
      <c r="AK151" s="88">
        <v>446</v>
      </c>
      <c r="AL151" s="88">
        <v>137</v>
      </c>
      <c r="AM151" s="87">
        <v>123</v>
      </c>
      <c r="AN151" s="87">
        <v>0</v>
      </c>
      <c r="AO151" s="91">
        <v>72</v>
      </c>
      <c r="AP151" s="91">
        <v>20</v>
      </c>
      <c r="AQ151" s="92">
        <v>31</v>
      </c>
      <c r="AR151" s="92">
        <v>16</v>
      </c>
      <c r="AS151" s="89">
        <v>49</v>
      </c>
      <c r="AT151" s="89">
        <v>8</v>
      </c>
      <c r="AU151" s="90">
        <v>25</v>
      </c>
      <c r="AV151" s="90">
        <v>10</v>
      </c>
      <c r="AW151" s="21">
        <f t="shared" si="29"/>
        <v>778.93931564402703</v>
      </c>
      <c r="AX151" s="21">
        <f>IFERROR(INT(AW151*'udziały-w-rynku'!$C$27),0)</f>
        <v>3880</v>
      </c>
      <c r="AY151" s="39">
        <f t="shared" si="30"/>
        <v>3880</v>
      </c>
      <c r="AZ151" s="34">
        <f t="shared" si="31"/>
        <v>1130</v>
      </c>
      <c r="BA151" s="31">
        <f t="shared" si="32"/>
        <v>1.4109090909090909</v>
      </c>
      <c r="BB151" s="70" t="s">
        <v>429</v>
      </c>
      <c r="BC151" s="125" t="s">
        <v>425</v>
      </c>
      <c r="BD151" s="70">
        <f t="shared" si="37"/>
        <v>3880</v>
      </c>
      <c r="BE151" s="71">
        <f t="shared" si="33"/>
        <v>6.3014837720551933E-3</v>
      </c>
      <c r="BF151" s="161">
        <f t="shared" si="34"/>
        <v>4005.8595353792584</v>
      </c>
      <c r="BG151" s="39">
        <f>INT(IFERROR(AO151*(1/($AJ151/$AI151)),0)*'udziały-w-rynku'!$C$27)</f>
        <v>626</v>
      </c>
      <c r="BH151" s="39">
        <f>INT(IFERROR(AQ151*(1/($AJ151/$AI151)),0)*'udziały-w-rynku'!$C$27)</f>
        <v>269</v>
      </c>
      <c r="BI151" s="21">
        <f t="shared" si="35"/>
        <v>214.81958704981017</v>
      </c>
      <c r="BJ151" s="21">
        <f>IFERROR(INT(BI151*'udziały-w-rynku'!$C$27),0)</f>
        <v>1070</v>
      </c>
      <c r="BK151" s="170">
        <f t="shared" si="36"/>
        <v>1070</v>
      </c>
      <c r="BL151" s="40">
        <f>INT(IFERROR(AS151*(1/($AJ151/$AI151)),0)*'udziały-w-rynku'!$C$27)</f>
        <v>426</v>
      </c>
      <c r="BM151" s="40">
        <f>INT(IFERROR(AU151*(1/($AJ151/$AI151)),0)*'udziały-w-rynku'!$C$27)</f>
        <v>217</v>
      </c>
    </row>
    <row r="152" spans="1:65">
      <c r="A152" s="158">
        <f>VLOOKUP(B152,konwerter_rejonów!A:B,2,FALSE)</f>
        <v>149</v>
      </c>
      <c r="B152" s="11">
        <v>149</v>
      </c>
      <c r="C152" s="85">
        <f>IFERROR(VLOOKUP(A152,konwerter_rejonów!E:F,2,FALSE),A152)</f>
        <v>149</v>
      </c>
      <c r="D152" s="8" t="s">
        <v>385</v>
      </c>
      <c r="E152" s="8" t="str">
        <f>VLOOKUP(B152,konwerter_rejonów!A:C,3,FALSE)</f>
        <v>Kozanów Stary</v>
      </c>
      <c r="F152" s="8">
        <v>219</v>
      </c>
      <c r="G152" s="8">
        <v>361</v>
      </c>
      <c r="H152" s="8">
        <v>113</v>
      </c>
      <c r="I152" s="8">
        <v>190</v>
      </c>
      <c r="J152" s="8">
        <v>1536</v>
      </c>
      <c r="K152" s="8">
        <v>1054</v>
      </c>
      <c r="L152" s="8">
        <v>1487</v>
      </c>
      <c r="M152" s="19">
        <v>4960</v>
      </c>
      <c r="N152" s="8">
        <v>7</v>
      </c>
      <c r="O152" s="8">
        <v>3</v>
      </c>
      <c r="P152" s="8">
        <v>2</v>
      </c>
      <c r="Q152" s="8">
        <v>9</v>
      </c>
      <c r="R152" s="8">
        <v>36</v>
      </c>
      <c r="S152" s="8">
        <v>6</v>
      </c>
      <c r="T152" s="8">
        <v>2</v>
      </c>
      <c r="U152" s="19">
        <v>65</v>
      </c>
      <c r="V152" s="8">
        <v>11081</v>
      </c>
      <c r="W152" s="8">
        <v>906</v>
      </c>
      <c r="X152" s="8">
        <v>228895</v>
      </c>
      <c r="Y152" s="8">
        <v>69</v>
      </c>
      <c r="Z152" s="8">
        <v>0</v>
      </c>
      <c r="AA152" s="8">
        <v>0</v>
      </c>
      <c r="AB152" s="8">
        <v>5</v>
      </c>
      <c r="AC152" s="173">
        <v>149</v>
      </c>
      <c r="AD152" s="173">
        <v>0</v>
      </c>
      <c r="AE152" s="157">
        <f t="shared" si="26"/>
        <v>5025</v>
      </c>
      <c r="AF152" s="157">
        <f t="shared" si="27"/>
        <v>4806</v>
      </c>
      <c r="AG152" s="157">
        <f t="shared" si="28"/>
        <v>567532</v>
      </c>
      <c r="AH152" s="127">
        <v>876</v>
      </c>
      <c r="AI152" s="46">
        <v>77735</v>
      </c>
      <c r="AJ152" s="19">
        <v>44509</v>
      </c>
      <c r="AK152" s="88">
        <v>157</v>
      </c>
      <c r="AL152" s="88">
        <v>69</v>
      </c>
      <c r="AM152" s="87">
        <v>56</v>
      </c>
      <c r="AN152" s="87">
        <v>0</v>
      </c>
      <c r="AO152" s="91">
        <v>63</v>
      </c>
      <c r="AP152" s="91">
        <v>-1</v>
      </c>
      <c r="AQ152" s="92">
        <v>27</v>
      </c>
      <c r="AR152" s="92">
        <v>16</v>
      </c>
      <c r="AS152" s="89">
        <v>33</v>
      </c>
      <c r="AT152" s="89">
        <v>15</v>
      </c>
      <c r="AU152" s="90">
        <v>20</v>
      </c>
      <c r="AV152" s="90">
        <v>9</v>
      </c>
      <c r="AW152" s="21">
        <f t="shared" si="29"/>
        <v>274.2006111123593</v>
      </c>
      <c r="AX152" s="21">
        <f>IFERROR(INT(AW152*'udziały-w-rynku'!$C$27),0)</f>
        <v>1365</v>
      </c>
      <c r="AY152" s="39">
        <f t="shared" si="30"/>
        <v>1365</v>
      </c>
      <c r="AZ152" s="34">
        <f t="shared" si="31"/>
        <v>-3441</v>
      </c>
      <c r="BA152" s="31">
        <f t="shared" si="32"/>
        <v>0.28401997503121101</v>
      </c>
      <c r="BB152" s="70" t="s">
        <v>429</v>
      </c>
      <c r="BC152" s="125" t="s">
        <v>426</v>
      </c>
      <c r="BD152" s="70">
        <f t="shared" si="37"/>
        <v>4806</v>
      </c>
      <c r="BE152" s="71">
        <f t="shared" si="33"/>
        <v>7.8053945898188815E-3</v>
      </c>
      <c r="BF152" s="161">
        <f t="shared" si="34"/>
        <v>4961.8971461424526</v>
      </c>
      <c r="BG152" s="39">
        <f>INT(IFERROR(AO152*(1/($AJ152/$AI152)),0)*'udziały-w-rynku'!$C$27)</f>
        <v>548</v>
      </c>
      <c r="BH152" s="39">
        <f>INT(IFERROR(AQ152*(1/($AJ152/$AI152)),0)*'udziały-w-rynku'!$C$27)</f>
        <v>234</v>
      </c>
      <c r="BI152" s="21">
        <f t="shared" si="35"/>
        <v>97.804039632433899</v>
      </c>
      <c r="BJ152" s="21">
        <f>IFERROR(INT(BI152*'udziały-w-rynku'!$C$27),0)</f>
        <v>487</v>
      </c>
      <c r="BK152" s="170">
        <f t="shared" si="36"/>
        <v>487</v>
      </c>
      <c r="BL152" s="40">
        <f>INT(IFERROR(AS152*(1/($AJ152/$AI152)),0)*'udziały-w-rynku'!$C$27)</f>
        <v>287</v>
      </c>
      <c r="BM152" s="40">
        <f>INT(IFERROR(AU152*(1/($AJ152/$AI152)),0)*'udziały-w-rynku'!$C$27)</f>
        <v>174</v>
      </c>
    </row>
    <row r="153" spans="1:65">
      <c r="A153" s="158">
        <f>VLOOKUP(B153,konwerter_rejonów!A:B,2,FALSE)</f>
        <v>150</v>
      </c>
      <c r="B153" s="11">
        <v>150</v>
      </c>
      <c r="C153" s="85">
        <f>IFERROR(VLOOKUP(A153,konwerter_rejonów!E:F,2,FALSE),A153)</f>
        <v>150</v>
      </c>
      <c r="D153" s="8" t="s">
        <v>385</v>
      </c>
      <c r="E153" s="8" t="str">
        <f>VLOOKUP(B153,konwerter_rejonów!A:C,3,FALSE)</f>
        <v>Kozanów Nowy</v>
      </c>
      <c r="F153" s="8">
        <v>330</v>
      </c>
      <c r="G153" s="8">
        <v>497</v>
      </c>
      <c r="H153" s="8">
        <v>145</v>
      </c>
      <c r="I153" s="8">
        <v>207</v>
      </c>
      <c r="J153" s="8">
        <v>1967</v>
      </c>
      <c r="K153" s="8">
        <v>1269</v>
      </c>
      <c r="L153" s="8">
        <v>2207</v>
      </c>
      <c r="M153" s="19">
        <v>6622</v>
      </c>
      <c r="N153" s="8">
        <v>14</v>
      </c>
      <c r="O153" s="8">
        <v>11</v>
      </c>
      <c r="P153" s="8">
        <v>6</v>
      </c>
      <c r="Q153" s="8">
        <v>1</v>
      </c>
      <c r="R153" s="8">
        <v>49</v>
      </c>
      <c r="S153" s="8">
        <v>10</v>
      </c>
      <c r="T153" s="8">
        <v>6</v>
      </c>
      <c r="U153" s="19">
        <v>97</v>
      </c>
      <c r="V153" s="8">
        <v>544</v>
      </c>
      <c r="W153" s="8">
        <v>3128</v>
      </c>
      <c r="X153" s="8">
        <v>266465</v>
      </c>
      <c r="Y153" s="8">
        <v>244</v>
      </c>
      <c r="Z153" s="8">
        <v>513</v>
      </c>
      <c r="AA153" s="8">
        <v>0</v>
      </c>
      <c r="AB153" s="8">
        <v>15</v>
      </c>
      <c r="AC153" s="173">
        <v>150</v>
      </c>
      <c r="AD153" s="173">
        <v>0</v>
      </c>
      <c r="AE153" s="157">
        <f t="shared" si="26"/>
        <v>6719</v>
      </c>
      <c r="AF153" s="157">
        <f t="shared" si="27"/>
        <v>6389</v>
      </c>
      <c r="AG153" s="157">
        <f t="shared" si="28"/>
        <v>567532</v>
      </c>
      <c r="AH153" s="127">
        <v>1579</v>
      </c>
      <c r="AI153" s="46">
        <v>77735</v>
      </c>
      <c r="AJ153" s="19">
        <v>44509</v>
      </c>
      <c r="AK153" s="88">
        <v>391</v>
      </c>
      <c r="AL153" s="88">
        <v>116</v>
      </c>
      <c r="AM153" s="87">
        <v>107</v>
      </c>
      <c r="AN153" s="87">
        <v>0</v>
      </c>
      <c r="AO153" s="91">
        <v>102</v>
      </c>
      <c r="AP153" s="91">
        <v>27</v>
      </c>
      <c r="AQ153" s="92">
        <v>43</v>
      </c>
      <c r="AR153" s="92">
        <v>37</v>
      </c>
      <c r="AS153" s="89">
        <v>119</v>
      </c>
      <c r="AT153" s="89">
        <v>32</v>
      </c>
      <c r="AU153" s="90">
        <v>26</v>
      </c>
      <c r="AV153" s="90">
        <v>23</v>
      </c>
      <c r="AW153" s="21">
        <f t="shared" si="29"/>
        <v>682.88177671931521</v>
      </c>
      <c r="AX153" s="21">
        <f>IFERROR(INT(AW153*'udziały-w-rynku'!$C$27),0)</f>
        <v>3401</v>
      </c>
      <c r="AY153" s="39">
        <f t="shared" si="30"/>
        <v>3401</v>
      </c>
      <c r="AZ153" s="34">
        <f t="shared" si="31"/>
        <v>-2988</v>
      </c>
      <c r="BA153" s="31">
        <f t="shared" si="32"/>
        <v>0.5323211770230083</v>
      </c>
      <c r="BB153" s="70" t="s">
        <v>429</v>
      </c>
      <c r="BC153" s="125" t="s">
        <v>426</v>
      </c>
      <c r="BD153" s="70">
        <f t="shared" si="37"/>
        <v>6389</v>
      </c>
      <c r="BE153" s="71">
        <f t="shared" si="33"/>
        <v>1.0376335005067173E-2</v>
      </c>
      <c r="BF153" s="161">
        <f t="shared" si="34"/>
        <v>6596.2465390562065</v>
      </c>
      <c r="BG153" s="39">
        <f>INT(IFERROR(AO153*(1/($AJ153/$AI153)),0)*'udziały-w-rynku'!$C$27)</f>
        <v>887</v>
      </c>
      <c r="BH153" s="39">
        <f>INT(IFERROR(AQ153*(1/($AJ153/$AI153)),0)*'udziały-w-rynku'!$C$27)</f>
        <v>374</v>
      </c>
      <c r="BI153" s="21">
        <f t="shared" si="35"/>
        <v>186.87557572625761</v>
      </c>
      <c r="BJ153" s="21">
        <f>IFERROR(INT(BI153*'udziały-w-rynku'!$C$27),0)</f>
        <v>930</v>
      </c>
      <c r="BK153" s="170">
        <f t="shared" si="36"/>
        <v>930</v>
      </c>
      <c r="BL153" s="40">
        <f>INT(IFERROR(AS153*(1/($AJ153/$AI153)),0)*'udziały-w-rynku'!$C$27)</f>
        <v>1035</v>
      </c>
      <c r="BM153" s="40">
        <f>INT(IFERROR(AU153*(1/($AJ153/$AI153)),0)*'udziały-w-rynku'!$C$27)</f>
        <v>226</v>
      </c>
    </row>
    <row r="154" spans="1:65">
      <c r="A154" s="158">
        <f>VLOOKUP(B154,konwerter_rejonów!A:B,2,FALSE)</f>
        <v>151</v>
      </c>
      <c r="B154" s="11">
        <v>151</v>
      </c>
      <c r="C154" s="85" t="str">
        <f>IFERROR(VLOOKUP(A154,konwerter_rejonów!E:F,2,FALSE),A154)</f>
        <v>A30</v>
      </c>
      <c r="D154" s="8" t="s">
        <v>385</v>
      </c>
      <c r="E154" s="8" t="str">
        <f>VLOOKUP(B154,konwerter_rejonów!A:C,3,FALSE)</f>
        <v>Dworska</v>
      </c>
      <c r="F154" s="8">
        <v>159</v>
      </c>
      <c r="G154" s="8">
        <v>254</v>
      </c>
      <c r="H154" s="8">
        <v>56</v>
      </c>
      <c r="I154" s="8">
        <v>57</v>
      </c>
      <c r="J154" s="8">
        <v>694</v>
      </c>
      <c r="K154" s="8">
        <v>338</v>
      </c>
      <c r="L154" s="8">
        <v>216</v>
      </c>
      <c r="M154" s="19">
        <v>1774</v>
      </c>
      <c r="N154" s="8">
        <v>3</v>
      </c>
      <c r="O154" s="8">
        <v>34</v>
      </c>
      <c r="P154" s="8">
        <v>28</v>
      </c>
      <c r="Q154" s="8">
        <v>25</v>
      </c>
      <c r="R154" s="8">
        <v>14</v>
      </c>
      <c r="S154" s="8">
        <v>4</v>
      </c>
      <c r="T154" s="8">
        <v>1</v>
      </c>
      <c r="U154" s="19">
        <v>109</v>
      </c>
      <c r="V154" s="8">
        <v>167</v>
      </c>
      <c r="W154" s="8">
        <v>580</v>
      </c>
      <c r="X154" s="8">
        <v>78437</v>
      </c>
      <c r="Y154" s="8">
        <v>105</v>
      </c>
      <c r="Z154" s="8">
        <v>24</v>
      </c>
      <c r="AA154" s="8">
        <v>0</v>
      </c>
      <c r="AB154" s="8">
        <v>8</v>
      </c>
      <c r="AC154" s="173">
        <v>151</v>
      </c>
      <c r="AD154" s="173">
        <v>0</v>
      </c>
      <c r="AE154" s="157">
        <f t="shared" si="26"/>
        <v>1883</v>
      </c>
      <c r="AF154" s="157">
        <f t="shared" si="27"/>
        <v>1724</v>
      </c>
      <c r="AG154" s="157">
        <f t="shared" si="28"/>
        <v>567532</v>
      </c>
      <c r="AH154" s="127">
        <v>591</v>
      </c>
      <c r="AI154" s="46">
        <v>77735</v>
      </c>
      <c r="AJ154" s="19">
        <v>44509</v>
      </c>
      <c r="AK154" s="88">
        <v>73</v>
      </c>
      <c r="AL154" s="88">
        <v>45</v>
      </c>
      <c r="AM154" s="87">
        <v>38</v>
      </c>
      <c r="AN154" s="87">
        <v>0</v>
      </c>
      <c r="AO154" s="91">
        <v>32</v>
      </c>
      <c r="AP154" s="91">
        <v>-1</v>
      </c>
      <c r="AQ154" s="92">
        <v>31</v>
      </c>
      <c r="AR154" s="92">
        <v>32</v>
      </c>
      <c r="AS154" s="89">
        <v>26</v>
      </c>
      <c r="AT154" s="89">
        <v>11</v>
      </c>
      <c r="AU154" s="90">
        <v>17</v>
      </c>
      <c r="AV154" s="90">
        <v>18</v>
      </c>
      <c r="AW154" s="21">
        <f t="shared" si="29"/>
        <v>127.49455166370846</v>
      </c>
      <c r="AX154" s="21">
        <f>IFERROR(INT(AW154*'udziały-w-rynku'!$C$27),0)</f>
        <v>635</v>
      </c>
      <c r="AY154" s="39">
        <f t="shared" si="30"/>
        <v>635</v>
      </c>
      <c r="AZ154" s="34">
        <f t="shared" si="31"/>
        <v>-1089</v>
      </c>
      <c r="BA154" s="31">
        <f t="shared" si="32"/>
        <v>0.36832946635730857</v>
      </c>
      <c r="BB154" s="70" t="s">
        <v>429</v>
      </c>
      <c r="BC154" s="125" t="s">
        <v>426</v>
      </c>
      <c r="BD154" s="70">
        <f t="shared" si="37"/>
        <v>1724</v>
      </c>
      <c r="BE154" s="71">
        <f t="shared" si="33"/>
        <v>2.7999376347997819E-3</v>
      </c>
      <c r="BF154" s="161">
        <f t="shared" si="34"/>
        <v>1779.9231543798562</v>
      </c>
      <c r="BG154" s="39">
        <f>INT(IFERROR(AO154*(1/($AJ154/$AI154)),0)*'udziały-w-rynku'!$C$27)</f>
        <v>278</v>
      </c>
      <c r="BH154" s="39">
        <f>INT(IFERROR(AQ154*(1/($AJ154/$AI154)),0)*'udziały-w-rynku'!$C$27)</f>
        <v>269</v>
      </c>
      <c r="BI154" s="21">
        <f t="shared" si="35"/>
        <v>66.367026893437284</v>
      </c>
      <c r="BJ154" s="21">
        <f>IFERROR(INT(BI154*'udziały-w-rynku'!$C$27),0)</f>
        <v>330</v>
      </c>
      <c r="BK154" s="170">
        <f t="shared" si="36"/>
        <v>330</v>
      </c>
      <c r="BL154" s="40">
        <f>INT(IFERROR(AS154*(1/($AJ154/$AI154)),0)*'udziały-w-rynku'!$C$27)</f>
        <v>226</v>
      </c>
      <c r="BM154" s="40">
        <f>INT(IFERROR(AU154*(1/($AJ154/$AI154)),0)*'udziały-w-rynku'!$C$27)</f>
        <v>147</v>
      </c>
    </row>
    <row r="155" spans="1:65">
      <c r="A155" s="158">
        <f>VLOOKUP(B155,konwerter_rejonów!A:B,2,FALSE)</f>
        <v>152</v>
      </c>
      <c r="B155" s="11">
        <v>152</v>
      </c>
      <c r="C155" s="85" t="str">
        <f>IFERROR(VLOOKUP(A155,konwerter_rejonów!E:F,2,FALSE),A155)</f>
        <v>A30</v>
      </c>
      <c r="D155" s="8" t="s">
        <v>385</v>
      </c>
      <c r="E155" s="8" t="str">
        <f>VLOOKUP(B155,konwerter_rejonów!A:C,3,FALSE)</f>
        <v>Stadion</v>
      </c>
      <c r="F155" s="8">
        <v>2</v>
      </c>
      <c r="G155" s="8">
        <v>1</v>
      </c>
      <c r="H155" s="8">
        <v>0</v>
      </c>
      <c r="I155" s="8">
        <v>0</v>
      </c>
      <c r="J155" s="8">
        <v>5</v>
      </c>
      <c r="K155" s="8">
        <v>3</v>
      </c>
      <c r="L155" s="8">
        <v>5</v>
      </c>
      <c r="M155" s="19">
        <v>16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19">
        <v>0</v>
      </c>
      <c r="V155" s="8">
        <v>168</v>
      </c>
      <c r="W155" s="8">
        <v>168</v>
      </c>
      <c r="X155" s="8">
        <v>645</v>
      </c>
      <c r="Y155" s="8">
        <v>6</v>
      </c>
      <c r="Z155" s="8">
        <v>0</v>
      </c>
      <c r="AA155" s="8">
        <v>0</v>
      </c>
      <c r="AB155" s="8">
        <v>34</v>
      </c>
      <c r="AC155" s="173">
        <v>152</v>
      </c>
      <c r="AD155" s="173">
        <v>0</v>
      </c>
      <c r="AE155" s="157">
        <f t="shared" si="26"/>
        <v>16</v>
      </c>
      <c r="AF155" s="157">
        <f t="shared" si="27"/>
        <v>14</v>
      </c>
      <c r="AG155" s="157">
        <f t="shared" si="28"/>
        <v>567532</v>
      </c>
      <c r="AH155" s="127">
        <v>133</v>
      </c>
      <c r="AI155" s="46">
        <v>77735</v>
      </c>
      <c r="AJ155" s="19">
        <v>44509</v>
      </c>
      <c r="AK155" s="88">
        <v>19</v>
      </c>
      <c r="AL155" s="88">
        <v>7</v>
      </c>
      <c r="AM155" s="87">
        <v>17</v>
      </c>
      <c r="AN155" s="87">
        <v>0</v>
      </c>
      <c r="AO155" s="91">
        <v>10</v>
      </c>
      <c r="AP155" s="91">
        <v>416</v>
      </c>
      <c r="AQ155" s="92">
        <v>7</v>
      </c>
      <c r="AR155" s="92">
        <v>-1</v>
      </c>
      <c r="AS155" s="89">
        <v>19</v>
      </c>
      <c r="AT155" s="89">
        <v>9</v>
      </c>
      <c r="AU155" s="90">
        <v>8</v>
      </c>
      <c r="AV155" s="90">
        <v>7</v>
      </c>
      <c r="AW155" s="21">
        <f t="shared" si="29"/>
        <v>33.183513446718642</v>
      </c>
      <c r="AX155" s="21">
        <f>IFERROR(INT(AW155*'udziały-w-rynku'!$C$27),0)</f>
        <v>165</v>
      </c>
      <c r="AY155" s="39">
        <f t="shared" si="30"/>
        <v>165</v>
      </c>
      <c r="AZ155" s="34">
        <f t="shared" si="31"/>
        <v>151</v>
      </c>
      <c r="BA155" s="31">
        <f t="shared" si="32"/>
        <v>11.785714285714286</v>
      </c>
      <c r="BB155" s="70" t="s">
        <v>429</v>
      </c>
      <c r="BC155" s="125" t="s">
        <v>426</v>
      </c>
      <c r="BD155" s="70">
        <f t="shared" si="37"/>
        <v>14</v>
      </c>
      <c r="BE155" s="71">
        <f t="shared" si="33"/>
        <v>2.2737312579580593E-5</v>
      </c>
      <c r="BF155" s="161">
        <f t="shared" si="34"/>
        <v>14.454132344151962</v>
      </c>
      <c r="BG155" s="39">
        <f>INT(IFERROR(AO155*(1/($AJ155/$AI155)),0)*'udziały-w-rynku'!$C$27)</f>
        <v>87</v>
      </c>
      <c r="BH155" s="39">
        <f>INT(IFERROR(AQ155*(1/($AJ155/$AI155)),0)*'udziały-w-rynku'!$C$27)</f>
        <v>60</v>
      </c>
      <c r="BI155" s="21">
        <f t="shared" si="35"/>
        <v>29.690512031274576</v>
      </c>
      <c r="BJ155" s="21">
        <f>IFERROR(INT(BI155*'udziały-w-rynku'!$C$27),0)</f>
        <v>147</v>
      </c>
      <c r="BK155" s="170">
        <f t="shared" si="36"/>
        <v>147</v>
      </c>
      <c r="BL155" s="40">
        <f>INT(IFERROR(AS155*(1/($AJ155/$AI155)),0)*'udziały-w-rynku'!$C$27)</f>
        <v>165</v>
      </c>
      <c r="BM155" s="40">
        <f>INT(IFERROR(AU155*(1/($AJ155/$AI155)),0)*'udziały-w-rynku'!$C$27)</f>
        <v>69</v>
      </c>
    </row>
    <row r="156" spans="1:65">
      <c r="A156" s="158">
        <f>VLOOKUP(B156,konwerter_rejonów!A:B,2,FALSE)</f>
        <v>153</v>
      </c>
      <c r="B156" s="11">
        <v>153</v>
      </c>
      <c r="C156" s="85">
        <f>IFERROR(VLOOKUP(A156,konwerter_rejonów!E:F,2,FALSE),A156)</f>
        <v>153</v>
      </c>
      <c r="D156" s="8" t="s">
        <v>385</v>
      </c>
      <c r="E156" s="8" t="str">
        <f>VLOOKUP(B156,konwerter_rejonów!A:C,3,FALSE)</f>
        <v>Pilczyce</v>
      </c>
      <c r="F156" s="8">
        <v>162</v>
      </c>
      <c r="G156" s="8">
        <v>221</v>
      </c>
      <c r="H156" s="8">
        <v>73</v>
      </c>
      <c r="I156" s="8">
        <v>97</v>
      </c>
      <c r="J156" s="8">
        <v>938</v>
      </c>
      <c r="K156" s="8">
        <v>579</v>
      </c>
      <c r="L156" s="8">
        <v>629</v>
      </c>
      <c r="M156" s="19">
        <v>2699</v>
      </c>
      <c r="N156" s="8">
        <v>1</v>
      </c>
      <c r="O156" s="8">
        <v>3</v>
      </c>
      <c r="P156" s="8">
        <v>0</v>
      </c>
      <c r="Q156" s="8">
        <v>3</v>
      </c>
      <c r="R156" s="8">
        <v>23</v>
      </c>
      <c r="S156" s="8">
        <v>4</v>
      </c>
      <c r="T156" s="8">
        <v>2</v>
      </c>
      <c r="U156" s="19">
        <v>36</v>
      </c>
      <c r="V156" s="8">
        <v>4871</v>
      </c>
      <c r="W156" s="8">
        <v>4387</v>
      </c>
      <c r="X156" s="8">
        <v>99246</v>
      </c>
      <c r="Y156" s="8">
        <v>331</v>
      </c>
      <c r="Z156" s="8">
        <v>262</v>
      </c>
      <c r="AA156" s="8">
        <v>0</v>
      </c>
      <c r="AB156" s="8">
        <v>6</v>
      </c>
      <c r="AC156" s="173">
        <v>153</v>
      </c>
      <c r="AD156" s="173">
        <v>0</v>
      </c>
      <c r="AE156" s="157">
        <f t="shared" si="26"/>
        <v>2735</v>
      </c>
      <c r="AF156" s="157">
        <f t="shared" si="27"/>
        <v>2573</v>
      </c>
      <c r="AG156" s="157">
        <f t="shared" si="28"/>
        <v>567532</v>
      </c>
      <c r="AH156" s="127">
        <v>1124</v>
      </c>
      <c r="AI156" s="46">
        <v>77735</v>
      </c>
      <c r="AJ156" s="19">
        <v>44509</v>
      </c>
      <c r="AK156" s="88">
        <v>135</v>
      </c>
      <c r="AL156" s="88">
        <v>68</v>
      </c>
      <c r="AM156" s="87">
        <v>53</v>
      </c>
      <c r="AN156" s="87">
        <v>0</v>
      </c>
      <c r="AO156" s="91">
        <v>54</v>
      </c>
      <c r="AP156" s="91">
        <v>43</v>
      </c>
      <c r="AQ156" s="92">
        <v>23</v>
      </c>
      <c r="AR156" s="92">
        <v>19</v>
      </c>
      <c r="AS156" s="89">
        <v>57</v>
      </c>
      <c r="AT156" s="89">
        <v>21</v>
      </c>
      <c r="AU156" s="90">
        <v>13</v>
      </c>
      <c r="AV156" s="90">
        <v>16</v>
      </c>
      <c r="AW156" s="21">
        <f t="shared" si="29"/>
        <v>235.77759554247456</v>
      </c>
      <c r="AX156" s="21">
        <f>IFERROR(INT(AW156*'udziały-w-rynku'!$C$27),0)</f>
        <v>1174</v>
      </c>
      <c r="AY156" s="39">
        <f t="shared" si="30"/>
        <v>1174</v>
      </c>
      <c r="AZ156" s="34">
        <f t="shared" si="31"/>
        <v>-1399</v>
      </c>
      <c r="BA156" s="31">
        <f t="shared" si="32"/>
        <v>0.45627671978235523</v>
      </c>
      <c r="BB156" s="70" t="s">
        <v>429</v>
      </c>
      <c r="BC156" s="125" t="s">
        <v>426</v>
      </c>
      <c r="BD156" s="70">
        <f t="shared" si="37"/>
        <v>2573</v>
      </c>
      <c r="BE156" s="71">
        <f t="shared" si="33"/>
        <v>4.1787932333757763E-3</v>
      </c>
      <c r="BF156" s="161">
        <f t="shared" si="34"/>
        <v>2656.4630372502143</v>
      </c>
      <c r="BG156" s="39">
        <f>INT(IFERROR(AO156*(1/($AJ156/$AI156)),0)*'udziały-w-rynku'!$C$27)</f>
        <v>469</v>
      </c>
      <c r="BH156" s="39">
        <f>INT(IFERROR(AQ156*(1/($AJ156/$AI156)),0)*'udziały-w-rynku'!$C$27)</f>
        <v>200</v>
      </c>
      <c r="BI156" s="21">
        <f t="shared" si="35"/>
        <v>92.564537509267794</v>
      </c>
      <c r="BJ156" s="21">
        <f>IFERROR(INT(BI156*'udziały-w-rynku'!$C$27),0)</f>
        <v>461</v>
      </c>
      <c r="BK156" s="170">
        <f t="shared" si="36"/>
        <v>461</v>
      </c>
      <c r="BL156" s="40">
        <f>INT(IFERROR(AS156*(1/($AJ156/$AI156)),0)*'udziały-w-rynku'!$C$27)</f>
        <v>495</v>
      </c>
      <c r="BM156" s="40">
        <f>INT(IFERROR(AU156*(1/($AJ156/$AI156)),0)*'udziały-w-rynku'!$C$27)</f>
        <v>113</v>
      </c>
    </row>
    <row r="157" spans="1:65">
      <c r="A157" s="158">
        <f>VLOOKUP(B157,konwerter_rejonów!A:B,2,FALSE)</f>
        <v>154</v>
      </c>
      <c r="B157" s="11">
        <v>154</v>
      </c>
      <c r="C157" s="85">
        <f>IFERROR(VLOOKUP(A157,konwerter_rejonów!E:F,2,FALSE),A157)</f>
        <v>154</v>
      </c>
      <c r="D157" s="8" t="s">
        <v>385</v>
      </c>
      <c r="E157" s="8" t="str">
        <f>VLOOKUP(B157,konwerter_rejonów!A:C,3,FALSE)</f>
        <v>Hutnicza</v>
      </c>
      <c r="F157" s="8">
        <v>124</v>
      </c>
      <c r="G157" s="8">
        <v>222</v>
      </c>
      <c r="H157" s="8">
        <v>66</v>
      </c>
      <c r="I157" s="8">
        <v>132</v>
      </c>
      <c r="J157" s="8">
        <v>853</v>
      </c>
      <c r="K157" s="8">
        <v>680</v>
      </c>
      <c r="L157" s="8">
        <v>806</v>
      </c>
      <c r="M157" s="19">
        <v>2883</v>
      </c>
      <c r="N157" s="8">
        <v>3</v>
      </c>
      <c r="O157" s="8">
        <v>1</v>
      </c>
      <c r="P157" s="8">
        <v>1</v>
      </c>
      <c r="Q157" s="8">
        <v>1</v>
      </c>
      <c r="R157" s="8">
        <v>24</v>
      </c>
      <c r="S157" s="8">
        <v>10</v>
      </c>
      <c r="T157" s="8">
        <v>0</v>
      </c>
      <c r="U157" s="19">
        <v>40</v>
      </c>
      <c r="V157" s="8">
        <v>1184</v>
      </c>
      <c r="W157" s="8">
        <v>1407</v>
      </c>
      <c r="X157" s="8">
        <v>98177</v>
      </c>
      <c r="Y157" s="8">
        <v>201</v>
      </c>
      <c r="Z157" s="8">
        <v>558</v>
      </c>
      <c r="AA157" s="8">
        <v>0</v>
      </c>
      <c r="AB157" s="8">
        <v>13</v>
      </c>
      <c r="AC157" s="173">
        <v>154</v>
      </c>
      <c r="AD157" s="173">
        <v>0</v>
      </c>
      <c r="AE157" s="157">
        <f t="shared" si="26"/>
        <v>2923</v>
      </c>
      <c r="AF157" s="157">
        <f t="shared" si="27"/>
        <v>2799</v>
      </c>
      <c r="AG157" s="157">
        <f t="shared" si="28"/>
        <v>567532</v>
      </c>
      <c r="AH157" s="127">
        <v>4516</v>
      </c>
      <c r="AI157" s="46">
        <v>77735</v>
      </c>
      <c r="AJ157" s="19">
        <v>44509</v>
      </c>
      <c r="AK157" s="88">
        <v>291</v>
      </c>
      <c r="AL157" s="88">
        <v>51</v>
      </c>
      <c r="AM157" s="87">
        <v>79</v>
      </c>
      <c r="AN157" s="87">
        <v>0</v>
      </c>
      <c r="AO157" s="91">
        <v>63</v>
      </c>
      <c r="AP157" s="91">
        <v>93</v>
      </c>
      <c r="AQ157" s="92">
        <v>15</v>
      </c>
      <c r="AR157" s="92">
        <v>13</v>
      </c>
      <c r="AS157" s="89">
        <v>62</v>
      </c>
      <c r="AT157" s="89">
        <v>14</v>
      </c>
      <c r="AU157" s="90">
        <v>13</v>
      </c>
      <c r="AV157" s="90">
        <v>6</v>
      </c>
      <c r="AW157" s="21">
        <f t="shared" si="29"/>
        <v>508.23170594711183</v>
      </c>
      <c r="AX157" s="21">
        <f>IFERROR(INT(AW157*'udziały-w-rynku'!$C$27),0)</f>
        <v>2531</v>
      </c>
      <c r="AY157" s="39">
        <f t="shared" si="30"/>
        <v>2531</v>
      </c>
      <c r="AZ157" s="34">
        <f t="shared" si="31"/>
        <v>-268</v>
      </c>
      <c r="BA157" s="31">
        <f t="shared" si="32"/>
        <v>0.90425151839942841</v>
      </c>
      <c r="BB157" s="70" t="s">
        <v>429</v>
      </c>
      <c r="BC157" s="125" t="s">
        <v>426</v>
      </c>
      <c r="BD157" s="70">
        <f t="shared" si="37"/>
        <v>2799</v>
      </c>
      <c r="BE157" s="71">
        <f t="shared" si="33"/>
        <v>4.5458384221604342E-3</v>
      </c>
      <c r="BF157" s="161">
        <f t="shared" si="34"/>
        <v>2889.7940308058101</v>
      </c>
      <c r="BG157" s="39">
        <f>INT(IFERROR(AO157*(1/($AJ157/$AI157)),0)*'udziały-w-rynku'!$C$27)</f>
        <v>548</v>
      </c>
      <c r="BH157" s="39">
        <f>INT(IFERROR(AQ157*(1/($AJ157/$AI157)),0)*'udziały-w-rynku'!$C$27)</f>
        <v>130</v>
      </c>
      <c r="BI157" s="21">
        <f t="shared" si="35"/>
        <v>137.97355591004066</v>
      </c>
      <c r="BJ157" s="21">
        <f>IFERROR(INT(BI157*'udziały-w-rynku'!$C$27),0)</f>
        <v>687</v>
      </c>
      <c r="BK157" s="170">
        <f t="shared" si="36"/>
        <v>687</v>
      </c>
      <c r="BL157" s="40">
        <f>INT(IFERROR(AS157*(1/($AJ157/$AI157)),0)*'udziały-w-rynku'!$C$27)</f>
        <v>539</v>
      </c>
      <c r="BM157" s="40">
        <f>INT(IFERROR(AU157*(1/($AJ157/$AI157)),0)*'udziały-w-rynku'!$C$27)</f>
        <v>113</v>
      </c>
    </row>
    <row r="158" spans="1:65">
      <c r="A158" s="158">
        <f>VLOOKUP(B158,konwerter_rejonów!A:B,2,FALSE)</f>
        <v>155</v>
      </c>
      <c r="B158" s="11">
        <v>155</v>
      </c>
      <c r="C158" s="85" t="str">
        <f>IFERROR(VLOOKUP(A158,konwerter_rejonów!E:F,2,FALSE),A158)</f>
        <v>A51</v>
      </c>
      <c r="D158" s="8" t="s">
        <v>385</v>
      </c>
      <c r="E158" s="8" t="str">
        <f>VLOOKUP(B158,konwerter_rejonów!A:C,3,FALSE)</f>
        <v>Metalowców</v>
      </c>
      <c r="F158" s="8">
        <v>14</v>
      </c>
      <c r="G158" s="8">
        <v>17</v>
      </c>
      <c r="H158" s="8">
        <v>7</v>
      </c>
      <c r="I158" s="8">
        <v>5</v>
      </c>
      <c r="J158" s="8">
        <v>62</v>
      </c>
      <c r="K158" s="8">
        <v>22</v>
      </c>
      <c r="L158" s="8">
        <v>16</v>
      </c>
      <c r="M158" s="19">
        <v>143</v>
      </c>
      <c r="N158" s="8">
        <v>0</v>
      </c>
      <c r="O158" s="8">
        <v>0</v>
      </c>
      <c r="P158" s="8">
        <v>0</v>
      </c>
      <c r="Q158" s="8">
        <v>0</v>
      </c>
      <c r="R158" s="8">
        <v>2</v>
      </c>
      <c r="S158" s="8">
        <v>0</v>
      </c>
      <c r="T158" s="8">
        <v>0</v>
      </c>
      <c r="U158" s="19">
        <v>2</v>
      </c>
      <c r="V158" s="8">
        <v>15950</v>
      </c>
      <c r="W158" s="8">
        <v>1461</v>
      </c>
      <c r="X158" s="8">
        <v>5453</v>
      </c>
      <c r="Y158" s="8">
        <v>73678</v>
      </c>
      <c r="Z158" s="8">
        <v>0</v>
      </c>
      <c r="AA158" s="8">
        <v>0</v>
      </c>
      <c r="AB158" s="8">
        <v>23</v>
      </c>
      <c r="AC158" s="173">
        <v>155</v>
      </c>
      <c r="AD158" s="173">
        <v>0</v>
      </c>
      <c r="AE158" s="157">
        <f t="shared" si="26"/>
        <v>145</v>
      </c>
      <c r="AF158" s="157">
        <f t="shared" si="27"/>
        <v>131</v>
      </c>
      <c r="AG158" s="157">
        <f t="shared" si="28"/>
        <v>567532</v>
      </c>
      <c r="AH158" s="127">
        <v>2594</v>
      </c>
      <c r="AI158" s="46">
        <v>77735</v>
      </c>
      <c r="AJ158" s="19">
        <v>44509</v>
      </c>
      <c r="AK158" s="88">
        <v>730</v>
      </c>
      <c r="AL158" s="88">
        <v>553</v>
      </c>
      <c r="AM158" s="87">
        <v>283</v>
      </c>
      <c r="AN158" s="87">
        <v>0</v>
      </c>
      <c r="AO158" s="91">
        <v>498</v>
      </c>
      <c r="AP158" s="91">
        <v>61</v>
      </c>
      <c r="AQ158" s="92">
        <v>383</v>
      </c>
      <c r="AR158" s="92">
        <v>364</v>
      </c>
      <c r="AS158" s="89">
        <v>236</v>
      </c>
      <c r="AT158" s="89">
        <v>165</v>
      </c>
      <c r="AU158" s="90">
        <v>180</v>
      </c>
      <c r="AV158" s="90">
        <v>143</v>
      </c>
      <c r="AW158" s="21">
        <f t="shared" si="29"/>
        <v>1274.9455166370847</v>
      </c>
      <c r="AX158" s="21">
        <f>IFERROR(INT(AW158*'udziały-w-rynku'!$C$27),0)</f>
        <v>6351</v>
      </c>
      <c r="AY158" s="39">
        <f t="shared" si="30"/>
        <v>6351</v>
      </c>
      <c r="AZ158" s="34">
        <f t="shared" si="31"/>
        <v>6220</v>
      </c>
      <c r="BA158" s="31">
        <f t="shared" si="32"/>
        <v>48.480916030534353</v>
      </c>
      <c r="BB158" s="70" t="s">
        <v>429</v>
      </c>
      <c r="BC158" s="125" t="s">
        <v>426</v>
      </c>
      <c r="BD158" s="70">
        <f t="shared" si="37"/>
        <v>131</v>
      </c>
      <c r="BE158" s="71">
        <f t="shared" si="33"/>
        <v>2.1275628199464699E-4</v>
      </c>
      <c r="BF158" s="161">
        <f t="shared" si="34"/>
        <v>135.24938122027908</v>
      </c>
      <c r="BG158" s="39">
        <f>INT(IFERROR(AO158*(1/($AJ158/$AI158)),0)*'udziały-w-rynku'!$C$27)</f>
        <v>4332</v>
      </c>
      <c r="BH158" s="39">
        <f>INT(IFERROR(AQ158*(1/($AJ158/$AI158)),0)*'udziały-w-rynku'!$C$27)</f>
        <v>3332</v>
      </c>
      <c r="BI158" s="21">
        <f t="shared" si="35"/>
        <v>494.25970028533555</v>
      </c>
      <c r="BJ158" s="21">
        <f>IFERROR(INT(BI158*'udziały-w-rynku'!$C$27),0)</f>
        <v>2462</v>
      </c>
      <c r="BK158" s="170">
        <f t="shared" si="36"/>
        <v>2462</v>
      </c>
      <c r="BL158" s="40">
        <f>INT(IFERROR(AS158*(1/($AJ158/$AI158)),0)*'udziały-w-rynku'!$C$27)</f>
        <v>2053</v>
      </c>
      <c r="BM158" s="40">
        <f>INT(IFERROR(AU158*(1/($AJ158/$AI158)),0)*'udziały-w-rynku'!$C$27)</f>
        <v>1566</v>
      </c>
    </row>
    <row r="159" spans="1:65">
      <c r="A159" s="158">
        <f>VLOOKUP(B159,konwerter_rejonów!A:B,2,FALSE)</f>
        <v>156</v>
      </c>
      <c r="B159" s="11">
        <v>156</v>
      </c>
      <c r="C159" s="85">
        <f>IFERROR(VLOOKUP(A159,konwerter_rejonów!E:F,2,FALSE),A159)</f>
        <v>156</v>
      </c>
      <c r="D159" s="8" t="s">
        <v>385</v>
      </c>
      <c r="E159" s="8" t="str">
        <f>VLOOKUP(B159,konwerter_rejonów!A:C,3,FALSE)</f>
        <v>Bajana</v>
      </c>
      <c r="F159" s="8">
        <v>494</v>
      </c>
      <c r="G159" s="8">
        <v>592</v>
      </c>
      <c r="H159" s="8">
        <v>167</v>
      </c>
      <c r="I159" s="8">
        <v>245</v>
      </c>
      <c r="J159" s="8">
        <v>2296</v>
      </c>
      <c r="K159" s="8">
        <v>1496</v>
      </c>
      <c r="L159" s="8">
        <v>1155</v>
      </c>
      <c r="M159" s="19">
        <v>6445</v>
      </c>
      <c r="N159" s="8">
        <v>16</v>
      </c>
      <c r="O159" s="8">
        <v>18</v>
      </c>
      <c r="P159" s="8">
        <v>4</v>
      </c>
      <c r="Q159" s="8">
        <v>15</v>
      </c>
      <c r="R159" s="8">
        <v>90</v>
      </c>
      <c r="S159" s="8">
        <v>21</v>
      </c>
      <c r="T159" s="8">
        <v>5</v>
      </c>
      <c r="U159" s="19">
        <v>169</v>
      </c>
      <c r="V159" s="8">
        <v>492</v>
      </c>
      <c r="W159" s="8">
        <v>27412</v>
      </c>
      <c r="X159" s="8">
        <v>342630</v>
      </c>
      <c r="Y159" s="8">
        <v>463</v>
      </c>
      <c r="Z159" s="8">
        <v>0</v>
      </c>
      <c r="AA159" s="8">
        <v>0</v>
      </c>
      <c r="AB159" s="8">
        <v>10</v>
      </c>
      <c r="AC159" s="173">
        <v>156</v>
      </c>
      <c r="AD159" s="173">
        <v>0</v>
      </c>
      <c r="AE159" s="157">
        <f t="shared" si="26"/>
        <v>6614</v>
      </c>
      <c r="AF159" s="157">
        <f t="shared" si="27"/>
        <v>6120</v>
      </c>
      <c r="AG159" s="157">
        <f t="shared" si="28"/>
        <v>567532</v>
      </c>
      <c r="AH159" s="127">
        <v>1731</v>
      </c>
      <c r="AI159" s="46">
        <v>77735</v>
      </c>
      <c r="AJ159" s="19">
        <v>44509</v>
      </c>
      <c r="AK159" s="88">
        <v>288</v>
      </c>
      <c r="AL159" s="88">
        <v>126</v>
      </c>
      <c r="AM159" s="87">
        <v>77</v>
      </c>
      <c r="AN159" s="87">
        <v>0</v>
      </c>
      <c r="AO159" s="91">
        <v>104</v>
      </c>
      <c r="AP159" s="91">
        <v>11</v>
      </c>
      <c r="AQ159" s="92">
        <v>52</v>
      </c>
      <c r="AR159" s="92">
        <v>40</v>
      </c>
      <c r="AS159" s="89">
        <v>94</v>
      </c>
      <c r="AT159" s="89">
        <v>37</v>
      </c>
      <c r="AU159" s="90">
        <v>25</v>
      </c>
      <c r="AV159" s="90">
        <v>22</v>
      </c>
      <c r="AW159" s="21">
        <f t="shared" si="29"/>
        <v>502.99220382394572</v>
      </c>
      <c r="AX159" s="21">
        <f>IFERROR(INT(AW159*'udziały-w-rynku'!$C$27),0)</f>
        <v>2505</v>
      </c>
      <c r="AY159" s="39">
        <f t="shared" si="30"/>
        <v>2505</v>
      </c>
      <c r="AZ159" s="34">
        <f t="shared" si="31"/>
        <v>-3615</v>
      </c>
      <c r="BA159" s="31">
        <f t="shared" si="32"/>
        <v>0.40931372549019607</v>
      </c>
      <c r="BB159" s="70" t="s">
        <v>429</v>
      </c>
      <c r="BC159" s="125" t="s">
        <v>426</v>
      </c>
      <c r="BD159" s="70">
        <f t="shared" si="37"/>
        <v>6120</v>
      </c>
      <c r="BE159" s="71">
        <f t="shared" si="33"/>
        <v>9.9394537847880878E-3</v>
      </c>
      <c r="BF159" s="161">
        <f t="shared" si="34"/>
        <v>6318.5207104435722</v>
      </c>
      <c r="BG159" s="39">
        <f>INT(IFERROR(AO159*(1/($AJ159/$AI159)),0)*'udziały-w-rynku'!$C$27)</f>
        <v>904</v>
      </c>
      <c r="BH159" s="39">
        <f>INT(IFERROR(AQ159*(1/($AJ159/$AI159)),0)*'udziały-w-rynku'!$C$27)</f>
        <v>452</v>
      </c>
      <c r="BI159" s="21">
        <f t="shared" si="35"/>
        <v>134.48055449459659</v>
      </c>
      <c r="BJ159" s="21">
        <f>IFERROR(INT(BI159*'udziały-w-rynku'!$C$27),0)</f>
        <v>669</v>
      </c>
      <c r="BK159" s="170">
        <f t="shared" si="36"/>
        <v>669</v>
      </c>
      <c r="BL159" s="40">
        <f>INT(IFERROR(AS159*(1/($AJ159/$AI159)),0)*'udziały-w-rynku'!$C$27)</f>
        <v>817</v>
      </c>
      <c r="BM159" s="40">
        <f>INT(IFERROR(AU159*(1/($AJ159/$AI159)),0)*'udziały-w-rynku'!$C$27)</f>
        <v>217</v>
      </c>
    </row>
    <row r="160" spans="1:65">
      <c r="A160" s="158">
        <f>VLOOKUP(B160,konwerter_rejonów!A:B,2,FALSE)</f>
        <v>157</v>
      </c>
      <c r="B160" s="11">
        <v>157</v>
      </c>
      <c r="C160" s="85">
        <f>IFERROR(VLOOKUP(A160,konwerter_rejonów!E:F,2,FALSE),A160)</f>
        <v>157</v>
      </c>
      <c r="D160" s="8" t="s">
        <v>385</v>
      </c>
      <c r="E160" s="8" t="str">
        <f>VLOOKUP(B160,konwerter_rejonów!A:C,3,FALSE)</f>
        <v>Os. Kosmonautów</v>
      </c>
      <c r="F160" s="8">
        <v>414</v>
      </c>
      <c r="G160" s="8">
        <v>488</v>
      </c>
      <c r="H160" s="8">
        <v>133</v>
      </c>
      <c r="I160" s="8">
        <v>205</v>
      </c>
      <c r="J160" s="8">
        <v>2015</v>
      </c>
      <c r="K160" s="8">
        <v>1390</v>
      </c>
      <c r="L160" s="8">
        <v>1400</v>
      </c>
      <c r="M160" s="19">
        <v>6045</v>
      </c>
      <c r="N160" s="8">
        <v>15</v>
      </c>
      <c r="O160" s="8">
        <v>9</v>
      </c>
      <c r="P160" s="8">
        <v>2</v>
      </c>
      <c r="Q160" s="8">
        <v>7</v>
      </c>
      <c r="R160" s="8">
        <v>62</v>
      </c>
      <c r="S160" s="8">
        <v>7</v>
      </c>
      <c r="T160" s="8">
        <v>1</v>
      </c>
      <c r="U160" s="19">
        <v>103</v>
      </c>
      <c r="V160" s="8">
        <v>279</v>
      </c>
      <c r="W160" s="8">
        <v>2936</v>
      </c>
      <c r="X160" s="8">
        <v>310237</v>
      </c>
      <c r="Y160" s="8">
        <v>306</v>
      </c>
      <c r="Z160" s="8">
        <v>0</v>
      </c>
      <c r="AA160" s="8">
        <v>0</v>
      </c>
      <c r="AB160" s="8">
        <v>10</v>
      </c>
      <c r="AC160" s="173">
        <v>157</v>
      </c>
      <c r="AD160" s="173">
        <v>0</v>
      </c>
      <c r="AE160" s="157">
        <f t="shared" si="26"/>
        <v>6148</v>
      </c>
      <c r="AF160" s="157">
        <f t="shared" si="27"/>
        <v>5734</v>
      </c>
      <c r="AG160" s="157">
        <f t="shared" si="28"/>
        <v>567532</v>
      </c>
      <c r="AH160" s="127">
        <v>1021</v>
      </c>
      <c r="AI160" s="46">
        <v>77735</v>
      </c>
      <c r="AJ160" s="19">
        <v>44509</v>
      </c>
      <c r="AK160" s="88">
        <v>752</v>
      </c>
      <c r="AL160" s="88">
        <v>296</v>
      </c>
      <c r="AM160" s="87">
        <v>177</v>
      </c>
      <c r="AN160" s="87">
        <v>0</v>
      </c>
      <c r="AO160" s="91">
        <v>268</v>
      </c>
      <c r="AP160" s="91">
        <v>29</v>
      </c>
      <c r="AQ160" s="92">
        <v>117</v>
      </c>
      <c r="AR160" s="92">
        <v>79</v>
      </c>
      <c r="AS160" s="89">
        <v>166</v>
      </c>
      <c r="AT160" s="89">
        <v>45</v>
      </c>
      <c r="AU160" s="90">
        <v>47</v>
      </c>
      <c r="AV160" s="90">
        <v>28</v>
      </c>
      <c r="AW160" s="21">
        <f t="shared" si="29"/>
        <v>1313.3685322069693</v>
      </c>
      <c r="AX160" s="21">
        <f>IFERROR(INT(AW160*'udziały-w-rynku'!$C$27),0)</f>
        <v>6542</v>
      </c>
      <c r="AY160" s="39">
        <f t="shared" si="30"/>
        <v>6542</v>
      </c>
      <c r="AZ160" s="34">
        <f t="shared" si="31"/>
        <v>808</v>
      </c>
      <c r="BA160" s="31">
        <f t="shared" si="32"/>
        <v>1.1409138472270666</v>
      </c>
      <c r="BB160" s="70" t="s">
        <v>429</v>
      </c>
      <c r="BC160" s="125" t="s">
        <v>425</v>
      </c>
      <c r="BD160" s="70">
        <f t="shared" si="37"/>
        <v>6542</v>
      </c>
      <c r="BE160" s="71">
        <f t="shared" si="33"/>
        <v>1.0624821349686875E-2</v>
      </c>
      <c r="BF160" s="161">
        <f t="shared" si="34"/>
        <v>6754.2095568172954</v>
      </c>
      <c r="BG160" s="39">
        <f>INT(IFERROR(AO160*(1/($AJ160/$AI160)),0)*'udziały-w-rynku'!$C$27)</f>
        <v>2331</v>
      </c>
      <c r="BH160" s="39">
        <f>INT(IFERROR(AQ160*(1/($AJ160/$AI160)),0)*'udziały-w-rynku'!$C$27)</f>
        <v>1017</v>
      </c>
      <c r="BI160" s="21">
        <f t="shared" si="35"/>
        <v>309.1306252668</v>
      </c>
      <c r="BJ160" s="21">
        <f>IFERROR(INT(BI160*'udziały-w-rynku'!$C$27),0)</f>
        <v>1540</v>
      </c>
      <c r="BK160" s="170">
        <f t="shared" si="36"/>
        <v>1540</v>
      </c>
      <c r="BL160" s="40">
        <f>INT(IFERROR(AS160*(1/($AJ160/$AI160)),0)*'udziały-w-rynku'!$C$27)</f>
        <v>1444</v>
      </c>
      <c r="BM160" s="40">
        <f>INT(IFERROR(AU160*(1/($AJ160/$AI160)),0)*'udziały-w-rynku'!$C$27)</f>
        <v>408</v>
      </c>
    </row>
    <row r="161" spans="1:65">
      <c r="A161" s="158">
        <f>VLOOKUP(B161,konwerter_rejonów!A:B,2,FALSE)</f>
        <v>158</v>
      </c>
      <c r="B161" s="11">
        <v>158</v>
      </c>
      <c r="C161" s="85">
        <f>IFERROR(VLOOKUP(A161,konwerter_rejonów!E:F,2,FALSE),A161)</f>
        <v>158</v>
      </c>
      <c r="D161" s="8" t="s">
        <v>385</v>
      </c>
      <c r="E161" s="8" t="str">
        <f>VLOOKUP(B161,konwerter_rejonów!A:C,3,FALSE)</f>
        <v>Astra</v>
      </c>
      <c r="F161" s="8">
        <v>237</v>
      </c>
      <c r="G161" s="8">
        <v>326</v>
      </c>
      <c r="H161" s="8">
        <v>85</v>
      </c>
      <c r="I161" s="8">
        <v>118</v>
      </c>
      <c r="J161" s="8">
        <v>1280</v>
      </c>
      <c r="K161" s="8">
        <v>935</v>
      </c>
      <c r="L161" s="8">
        <v>1269</v>
      </c>
      <c r="M161" s="19">
        <v>4250</v>
      </c>
      <c r="N161" s="8">
        <v>3</v>
      </c>
      <c r="O161" s="8">
        <v>7</v>
      </c>
      <c r="P161" s="8">
        <v>2</v>
      </c>
      <c r="Q161" s="8">
        <v>4</v>
      </c>
      <c r="R161" s="8">
        <v>35</v>
      </c>
      <c r="S161" s="8">
        <v>5</v>
      </c>
      <c r="T161" s="8">
        <v>1</v>
      </c>
      <c r="U161" s="19">
        <v>57</v>
      </c>
      <c r="V161" s="8">
        <v>431</v>
      </c>
      <c r="W161" s="8">
        <v>43489</v>
      </c>
      <c r="X161" s="8">
        <v>239538</v>
      </c>
      <c r="Y161" s="8">
        <v>453</v>
      </c>
      <c r="Z161" s="8">
        <v>774</v>
      </c>
      <c r="AA161" s="8">
        <v>0</v>
      </c>
      <c r="AB161" s="8">
        <v>24</v>
      </c>
      <c r="AC161" s="173">
        <v>158</v>
      </c>
      <c r="AD161" s="173">
        <v>0</v>
      </c>
      <c r="AE161" s="157">
        <f t="shared" si="26"/>
        <v>4307</v>
      </c>
      <c r="AF161" s="157">
        <f t="shared" si="27"/>
        <v>4070</v>
      </c>
      <c r="AG161" s="157">
        <f t="shared" si="28"/>
        <v>567532</v>
      </c>
      <c r="AH161" s="127">
        <v>6230</v>
      </c>
      <c r="AI161" s="46">
        <v>77735</v>
      </c>
      <c r="AJ161" s="19">
        <v>44509</v>
      </c>
      <c r="AK161" s="88">
        <v>586</v>
      </c>
      <c r="AL161" s="88">
        <v>177</v>
      </c>
      <c r="AM161" s="87">
        <v>208</v>
      </c>
      <c r="AN161" s="87">
        <v>0</v>
      </c>
      <c r="AO161" s="91">
        <v>187</v>
      </c>
      <c r="AP161" s="91">
        <v>59</v>
      </c>
      <c r="AQ161" s="92">
        <v>134</v>
      </c>
      <c r="AR161" s="92">
        <v>88</v>
      </c>
      <c r="AS161" s="89">
        <v>307</v>
      </c>
      <c r="AT161" s="89">
        <v>95</v>
      </c>
      <c r="AU161" s="90">
        <v>90</v>
      </c>
      <c r="AV161" s="90">
        <v>63</v>
      </c>
      <c r="AW161" s="21">
        <f t="shared" si="29"/>
        <v>1023.4494147251119</v>
      </c>
      <c r="AX161" s="21">
        <f>IFERROR(INT(AW161*'udziały-w-rynku'!$C$27),0)</f>
        <v>5098</v>
      </c>
      <c r="AY161" s="39">
        <f t="shared" si="30"/>
        <v>5098</v>
      </c>
      <c r="AZ161" s="34">
        <f t="shared" si="31"/>
        <v>1028</v>
      </c>
      <c r="BA161" s="31">
        <f t="shared" si="32"/>
        <v>1.2525798525798526</v>
      </c>
      <c r="BB161" s="70" t="s">
        <v>429</v>
      </c>
      <c r="BC161" s="125" t="s">
        <v>426</v>
      </c>
      <c r="BD161" s="70">
        <f t="shared" si="37"/>
        <v>4070</v>
      </c>
      <c r="BE161" s="71">
        <f t="shared" si="33"/>
        <v>6.6100615856352152E-3</v>
      </c>
      <c r="BF161" s="161">
        <f t="shared" si="34"/>
        <v>4202.022760049892</v>
      </c>
      <c r="BG161" s="39">
        <f>INT(IFERROR(AO161*(1/($AJ161/$AI161)),0)*'udziały-w-rynku'!$C$27)</f>
        <v>1627</v>
      </c>
      <c r="BH161" s="39">
        <f>INT(IFERROR(AQ161*(1/($AJ161/$AI161)),0)*'udziały-w-rynku'!$C$27)</f>
        <v>1165</v>
      </c>
      <c r="BI161" s="21">
        <f t="shared" si="35"/>
        <v>363.27214720618304</v>
      </c>
      <c r="BJ161" s="21">
        <f>IFERROR(INT(BI161*'udziały-w-rynku'!$C$27),0)</f>
        <v>1809</v>
      </c>
      <c r="BK161" s="170">
        <f t="shared" si="36"/>
        <v>1809</v>
      </c>
      <c r="BL161" s="40">
        <f>INT(IFERROR(AS161*(1/($AJ161/$AI161)),0)*'udziały-w-rynku'!$C$27)</f>
        <v>2671</v>
      </c>
      <c r="BM161" s="40">
        <f>INT(IFERROR(AU161*(1/($AJ161/$AI161)),0)*'udziały-w-rynku'!$C$27)</f>
        <v>783</v>
      </c>
    </row>
    <row r="162" spans="1:65">
      <c r="A162" s="158">
        <f>VLOOKUP(B162,konwerter_rejonów!A:B,2,FALSE)</f>
        <v>159</v>
      </c>
      <c r="B162" s="11">
        <v>159</v>
      </c>
      <c r="C162" s="85">
        <f>IFERROR(VLOOKUP(A162,konwerter_rejonów!E:F,2,FALSE),A162)</f>
        <v>159</v>
      </c>
      <c r="D162" s="8" t="s">
        <v>385</v>
      </c>
      <c r="E162" s="8" t="str">
        <f>VLOOKUP(B162,konwerter_rejonów!A:C,3,FALSE)</f>
        <v>Hermanowska</v>
      </c>
      <c r="F162" s="8">
        <v>64</v>
      </c>
      <c r="G162" s="8">
        <v>87</v>
      </c>
      <c r="H162" s="8">
        <v>28</v>
      </c>
      <c r="I162" s="8">
        <v>48</v>
      </c>
      <c r="J162" s="8">
        <v>328</v>
      </c>
      <c r="K162" s="8">
        <v>231</v>
      </c>
      <c r="L162" s="8">
        <v>266</v>
      </c>
      <c r="M162" s="19">
        <v>1052</v>
      </c>
      <c r="N162" s="8">
        <v>0</v>
      </c>
      <c r="O162" s="8">
        <v>0</v>
      </c>
      <c r="P162" s="8">
        <v>0</v>
      </c>
      <c r="Q162" s="8">
        <v>2</v>
      </c>
      <c r="R162" s="8">
        <v>2</v>
      </c>
      <c r="S162" s="8">
        <v>2</v>
      </c>
      <c r="T162" s="8">
        <v>1</v>
      </c>
      <c r="U162" s="19">
        <v>7</v>
      </c>
      <c r="V162" s="8">
        <v>1152</v>
      </c>
      <c r="W162" s="8">
        <v>709</v>
      </c>
      <c r="X162" s="8">
        <v>54579</v>
      </c>
      <c r="Y162" s="8">
        <v>5896</v>
      </c>
      <c r="Z162" s="8">
        <v>0</v>
      </c>
      <c r="AA162" s="8">
        <v>0</v>
      </c>
      <c r="AB162" s="8">
        <v>8</v>
      </c>
      <c r="AC162" s="173">
        <v>159</v>
      </c>
      <c r="AD162" s="173">
        <v>0</v>
      </c>
      <c r="AE162" s="157">
        <f t="shared" si="26"/>
        <v>1059</v>
      </c>
      <c r="AF162" s="157">
        <f t="shared" si="27"/>
        <v>995</v>
      </c>
      <c r="AG162" s="157">
        <f t="shared" si="28"/>
        <v>567532</v>
      </c>
      <c r="AH162" s="127">
        <v>325</v>
      </c>
      <c r="AI162" s="46">
        <v>77735</v>
      </c>
      <c r="AJ162" s="19">
        <v>44509</v>
      </c>
      <c r="AK162" s="88">
        <v>133</v>
      </c>
      <c r="AL162" s="88">
        <v>21</v>
      </c>
      <c r="AM162" s="87">
        <v>40</v>
      </c>
      <c r="AN162" s="87">
        <v>0</v>
      </c>
      <c r="AO162" s="91">
        <v>40</v>
      </c>
      <c r="AP162" s="91">
        <v>-1</v>
      </c>
      <c r="AQ162" s="92">
        <v>22</v>
      </c>
      <c r="AR162" s="92">
        <v>12</v>
      </c>
      <c r="AS162" s="89">
        <v>37</v>
      </c>
      <c r="AT162" s="89">
        <v>8</v>
      </c>
      <c r="AU162" s="90">
        <v>16</v>
      </c>
      <c r="AV162" s="90">
        <v>9</v>
      </c>
      <c r="AW162" s="21">
        <f t="shared" si="29"/>
        <v>232.28459412703049</v>
      </c>
      <c r="AX162" s="21">
        <f>IFERROR(INT(AW162*'udziały-w-rynku'!$C$27),0)</f>
        <v>1157</v>
      </c>
      <c r="AY162" s="39">
        <f t="shared" si="30"/>
        <v>1157</v>
      </c>
      <c r="AZ162" s="34">
        <f t="shared" si="31"/>
        <v>162</v>
      </c>
      <c r="BA162" s="31">
        <f t="shared" si="32"/>
        <v>1.1628140703517589</v>
      </c>
      <c r="BB162" s="70" t="s">
        <v>429</v>
      </c>
      <c r="BC162" s="125" t="s">
        <v>425</v>
      </c>
      <c r="BD162" s="70">
        <f t="shared" si="37"/>
        <v>1157</v>
      </c>
      <c r="BE162" s="71">
        <f t="shared" si="33"/>
        <v>1.8790764753267677E-3</v>
      </c>
      <c r="BF162" s="161">
        <f t="shared" si="34"/>
        <v>1194.5307944417016</v>
      </c>
      <c r="BG162" s="39">
        <f>INT(IFERROR(AO162*(1/($AJ162/$AI162)),0)*'udziały-w-rynku'!$C$27)</f>
        <v>348</v>
      </c>
      <c r="BH162" s="39">
        <f>INT(IFERROR(AQ162*(1/($AJ162/$AI162)),0)*'udziały-w-rynku'!$C$27)</f>
        <v>191</v>
      </c>
      <c r="BI162" s="21">
        <f t="shared" si="35"/>
        <v>69.860028308881354</v>
      </c>
      <c r="BJ162" s="21">
        <f>IFERROR(INT(BI162*'udziały-w-rynku'!$C$27),0)</f>
        <v>348</v>
      </c>
      <c r="BK162" s="170">
        <f t="shared" si="36"/>
        <v>348</v>
      </c>
      <c r="BL162" s="40">
        <f>INT(IFERROR(AS162*(1/($AJ162/$AI162)),0)*'udziały-w-rynku'!$C$27)</f>
        <v>321</v>
      </c>
      <c r="BM162" s="40">
        <f>INT(IFERROR(AU162*(1/($AJ162/$AI162)),0)*'udziały-w-rynku'!$C$27)</f>
        <v>139</v>
      </c>
    </row>
    <row r="163" spans="1:65">
      <c r="A163" s="158">
        <f>VLOOKUP(B163,konwerter_rejonów!A:B,2,FALSE)</f>
        <v>160</v>
      </c>
      <c r="B163" s="11">
        <v>160</v>
      </c>
      <c r="C163" s="85">
        <f>IFERROR(VLOOKUP(A163,konwerter_rejonów!E:F,2,FALSE),A163)</f>
        <v>160</v>
      </c>
      <c r="D163" s="8" t="s">
        <v>385</v>
      </c>
      <c r="E163" s="8" t="str">
        <f>VLOOKUP(B163,konwerter_rejonów!A:C,3,FALSE)</f>
        <v>Kuźniki</v>
      </c>
      <c r="F163" s="8">
        <v>243</v>
      </c>
      <c r="G163" s="8">
        <v>368</v>
      </c>
      <c r="H163" s="8">
        <v>106</v>
      </c>
      <c r="I163" s="8">
        <v>157</v>
      </c>
      <c r="J163" s="8">
        <v>1348</v>
      </c>
      <c r="K163" s="8">
        <v>892</v>
      </c>
      <c r="L163" s="8">
        <v>1232</v>
      </c>
      <c r="M163" s="19">
        <v>4346</v>
      </c>
      <c r="N163" s="8">
        <v>6</v>
      </c>
      <c r="O163" s="8">
        <v>5</v>
      </c>
      <c r="P163" s="8">
        <v>3</v>
      </c>
      <c r="Q163" s="8">
        <v>4</v>
      </c>
      <c r="R163" s="8">
        <v>34</v>
      </c>
      <c r="S163" s="8">
        <v>6</v>
      </c>
      <c r="T163" s="8">
        <v>2</v>
      </c>
      <c r="U163" s="19">
        <v>60</v>
      </c>
      <c r="V163" s="8">
        <v>9</v>
      </c>
      <c r="W163" s="8">
        <v>1805</v>
      </c>
      <c r="X163" s="8">
        <v>213884</v>
      </c>
      <c r="Y163" s="8">
        <v>356</v>
      </c>
      <c r="Z163" s="8">
        <v>655</v>
      </c>
      <c r="AA163" s="8">
        <v>0</v>
      </c>
      <c r="AB163" s="8">
        <v>10</v>
      </c>
      <c r="AC163" s="173">
        <v>160</v>
      </c>
      <c r="AD163" s="173">
        <v>0</v>
      </c>
      <c r="AE163" s="157">
        <f t="shared" si="26"/>
        <v>4406</v>
      </c>
      <c r="AF163" s="157">
        <f t="shared" si="27"/>
        <v>4163</v>
      </c>
      <c r="AG163" s="157">
        <f t="shared" si="28"/>
        <v>567532</v>
      </c>
      <c r="AH163" s="127">
        <v>1014</v>
      </c>
      <c r="AI163" s="46">
        <v>77735</v>
      </c>
      <c r="AJ163" s="19">
        <v>44509</v>
      </c>
      <c r="AK163" s="88">
        <v>405</v>
      </c>
      <c r="AL163" s="88">
        <v>140</v>
      </c>
      <c r="AM163" s="87">
        <v>128</v>
      </c>
      <c r="AN163" s="87">
        <v>0</v>
      </c>
      <c r="AO163" s="91">
        <v>148</v>
      </c>
      <c r="AP163" s="91">
        <v>88</v>
      </c>
      <c r="AQ163" s="92">
        <v>65</v>
      </c>
      <c r="AR163" s="92">
        <v>32</v>
      </c>
      <c r="AS163" s="89">
        <v>112</v>
      </c>
      <c r="AT163" s="89">
        <v>25</v>
      </c>
      <c r="AU163" s="90">
        <v>40</v>
      </c>
      <c r="AV163" s="90">
        <v>22</v>
      </c>
      <c r="AW163" s="21">
        <f t="shared" si="29"/>
        <v>707.33278662742373</v>
      </c>
      <c r="AX163" s="21">
        <f>IFERROR(INT(AW163*'udziały-w-rynku'!$C$27),0)</f>
        <v>3523</v>
      </c>
      <c r="AY163" s="39">
        <f t="shared" si="30"/>
        <v>3523</v>
      </c>
      <c r="AZ163" s="34">
        <f t="shared" si="31"/>
        <v>-640</v>
      </c>
      <c r="BA163" s="31">
        <f t="shared" si="32"/>
        <v>0.84626471294739369</v>
      </c>
      <c r="BB163" s="70" t="s">
        <v>429</v>
      </c>
      <c r="BC163" s="125" t="s">
        <v>426</v>
      </c>
      <c r="BD163" s="70">
        <f t="shared" si="37"/>
        <v>4163</v>
      </c>
      <c r="BE163" s="71">
        <f t="shared" si="33"/>
        <v>6.7611023049138578E-3</v>
      </c>
      <c r="BF163" s="161">
        <f t="shared" si="34"/>
        <v>4298.0394963360441</v>
      </c>
      <c r="BG163" s="39">
        <f>INT(IFERROR(AO163*(1/($AJ163/$AI163)),0)*'udziały-w-rynku'!$C$27)</f>
        <v>1287</v>
      </c>
      <c r="BH163" s="39">
        <f>INT(IFERROR(AQ163*(1/($AJ163/$AI163)),0)*'udziały-w-rynku'!$C$27)</f>
        <v>565</v>
      </c>
      <c r="BI163" s="21">
        <f t="shared" si="35"/>
        <v>223.55209058842033</v>
      </c>
      <c r="BJ163" s="21">
        <f>IFERROR(INT(BI163*'udziały-w-rynku'!$C$27),0)</f>
        <v>1113</v>
      </c>
      <c r="BK163" s="170">
        <f t="shared" si="36"/>
        <v>1113</v>
      </c>
      <c r="BL163" s="40">
        <f>INT(IFERROR(AS163*(1/($AJ163/$AI163)),0)*'udziały-w-rynku'!$C$27)</f>
        <v>974</v>
      </c>
      <c r="BM163" s="40">
        <f>INT(IFERROR(AU163*(1/($AJ163/$AI163)),0)*'udziały-w-rynku'!$C$27)</f>
        <v>348</v>
      </c>
    </row>
    <row r="164" spans="1:65">
      <c r="A164" s="158">
        <f>VLOOKUP(B164,konwerter_rejonów!A:B,2,FALSE)</f>
        <v>161</v>
      </c>
      <c r="B164" s="11">
        <v>161</v>
      </c>
      <c r="C164" s="85" t="str">
        <f>IFERROR(VLOOKUP(A164,konwerter_rejonów!E:F,2,FALSE),A164)</f>
        <v>A51</v>
      </c>
      <c r="D164" s="8" t="s">
        <v>385</v>
      </c>
      <c r="E164" s="8" t="str">
        <f>VLOOKUP(B164,konwerter_rejonów!A:C,3,FALSE)</f>
        <v>Szczecińska</v>
      </c>
      <c r="F164" s="8">
        <v>0</v>
      </c>
      <c r="G164" s="8">
        <v>0</v>
      </c>
      <c r="H164" s="8">
        <v>0</v>
      </c>
      <c r="I164" s="8">
        <v>0</v>
      </c>
      <c r="J164" s="8">
        <v>2</v>
      </c>
      <c r="K164" s="8">
        <v>1</v>
      </c>
      <c r="L164" s="8">
        <v>1</v>
      </c>
      <c r="M164" s="19">
        <v>4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19">
        <v>0</v>
      </c>
      <c r="V164" s="8">
        <v>8222</v>
      </c>
      <c r="W164" s="8">
        <v>1534</v>
      </c>
      <c r="X164" s="8">
        <v>37</v>
      </c>
      <c r="Y164" s="8">
        <v>12261</v>
      </c>
      <c r="Z164" s="8">
        <v>0</v>
      </c>
      <c r="AA164" s="8">
        <v>0</v>
      </c>
      <c r="AB164" s="8">
        <v>19</v>
      </c>
      <c r="AC164" s="173">
        <v>161</v>
      </c>
      <c r="AD164" s="173">
        <v>0</v>
      </c>
      <c r="AE164" s="157">
        <f t="shared" si="26"/>
        <v>4</v>
      </c>
      <c r="AF164" s="157">
        <f t="shared" si="27"/>
        <v>4</v>
      </c>
      <c r="AG164" s="157">
        <f t="shared" si="28"/>
        <v>567532</v>
      </c>
      <c r="AH164" s="127">
        <v>1549</v>
      </c>
      <c r="AI164" s="46">
        <v>77735</v>
      </c>
      <c r="AJ164" s="19">
        <v>44509</v>
      </c>
      <c r="AK164" s="88">
        <v>281</v>
      </c>
      <c r="AL164" s="88">
        <v>148</v>
      </c>
      <c r="AM164" s="87">
        <v>103</v>
      </c>
      <c r="AN164" s="87">
        <v>0</v>
      </c>
      <c r="AO164" s="91">
        <v>119</v>
      </c>
      <c r="AP164" s="91">
        <v>5</v>
      </c>
      <c r="AQ164" s="92">
        <v>160</v>
      </c>
      <c r="AR164" s="92">
        <v>138</v>
      </c>
      <c r="AS164" s="89">
        <v>87</v>
      </c>
      <c r="AT164" s="89">
        <v>46</v>
      </c>
      <c r="AU164" s="90">
        <v>155</v>
      </c>
      <c r="AV164" s="90">
        <v>122</v>
      </c>
      <c r="AW164" s="21">
        <f t="shared" si="29"/>
        <v>490.76669886989151</v>
      </c>
      <c r="AX164" s="21">
        <f>IFERROR(INT(AW164*'udziały-w-rynku'!$C$27),0)</f>
        <v>2444</v>
      </c>
      <c r="AY164" s="39">
        <f t="shared" si="30"/>
        <v>2444</v>
      </c>
      <c r="AZ164" s="34">
        <f t="shared" si="31"/>
        <v>2440</v>
      </c>
      <c r="BA164" s="31">
        <f t="shared" si="32"/>
        <v>611</v>
      </c>
      <c r="BB164" s="70" t="s">
        <v>429</v>
      </c>
      <c r="BC164" s="125" t="s">
        <v>426</v>
      </c>
      <c r="BD164" s="70">
        <f t="shared" si="37"/>
        <v>4</v>
      </c>
      <c r="BE164" s="71">
        <f t="shared" si="33"/>
        <v>6.4963750227373129E-6</v>
      </c>
      <c r="BF164" s="161">
        <f t="shared" si="34"/>
        <v>4.1297520983291323</v>
      </c>
      <c r="BG164" s="39">
        <f>INT(IFERROR(AO164*(1/($AJ164/$AI164)),0)*'udziały-w-rynku'!$C$27)</f>
        <v>1035</v>
      </c>
      <c r="BH164" s="39">
        <f>INT(IFERROR(AQ164*(1/($AJ164/$AI164)),0)*'udziały-w-rynku'!$C$27)</f>
        <v>1392</v>
      </c>
      <c r="BI164" s="21">
        <f t="shared" si="35"/>
        <v>179.88957289536947</v>
      </c>
      <c r="BJ164" s="21">
        <f>IFERROR(INT(BI164*'udziały-w-rynku'!$C$27),0)</f>
        <v>896</v>
      </c>
      <c r="BK164" s="170">
        <f t="shared" si="36"/>
        <v>896</v>
      </c>
      <c r="BL164" s="40">
        <f>INT(IFERROR(AS164*(1/($AJ164/$AI164)),0)*'udziały-w-rynku'!$C$27)</f>
        <v>756</v>
      </c>
      <c r="BM164" s="40">
        <f>INT(IFERROR(AU164*(1/($AJ164/$AI164)),0)*'udziały-w-rynku'!$C$27)</f>
        <v>1348</v>
      </c>
    </row>
    <row r="165" spans="1:65">
      <c r="A165" s="158">
        <f>VLOOKUP(B165,konwerter_rejonów!A:B,2,FALSE)</f>
        <v>162</v>
      </c>
      <c r="B165" s="11">
        <v>162</v>
      </c>
      <c r="C165" s="85" t="str">
        <f>IFERROR(VLOOKUP(A165,konwerter_rejonów!E:F,2,FALSE),A165)</f>
        <v>A51</v>
      </c>
      <c r="D165" s="8" t="s">
        <v>385</v>
      </c>
      <c r="E165" s="8" t="str">
        <f>VLOOKUP(B165,konwerter_rejonów!A:C,3,FALSE)</f>
        <v>Park Tysiąclecia</v>
      </c>
      <c r="F165" s="8">
        <v>29</v>
      </c>
      <c r="G165" s="8">
        <v>58</v>
      </c>
      <c r="H165" s="8">
        <v>12</v>
      </c>
      <c r="I165" s="8">
        <v>16</v>
      </c>
      <c r="J165" s="8">
        <v>123</v>
      </c>
      <c r="K165" s="8">
        <v>91</v>
      </c>
      <c r="L165" s="8">
        <v>114</v>
      </c>
      <c r="M165" s="19">
        <v>443</v>
      </c>
      <c r="N165" s="8">
        <v>0</v>
      </c>
      <c r="O165" s="8">
        <v>0</v>
      </c>
      <c r="P165" s="8">
        <v>0</v>
      </c>
      <c r="Q165" s="8">
        <v>1</v>
      </c>
      <c r="R165" s="8">
        <v>3</v>
      </c>
      <c r="S165" s="8">
        <v>2</v>
      </c>
      <c r="T165" s="8">
        <v>0</v>
      </c>
      <c r="U165" s="19">
        <v>6</v>
      </c>
      <c r="V165" s="8">
        <v>32</v>
      </c>
      <c r="W165" s="8">
        <v>176</v>
      </c>
      <c r="X165" s="8">
        <v>22991</v>
      </c>
      <c r="Y165" s="8">
        <v>11</v>
      </c>
      <c r="Z165" s="8">
        <v>0</v>
      </c>
      <c r="AA165" s="8">
        <v>0</v>
      </c>
      <c r="AB165" s="8">
        <v>9</v>
      </c>
      <c r="AC165" s="173">
        <v>162</v>
      </c>
      <c r="AD165" s="173">
        <v>0</v>
      </c>
      <c r="AE165" s="157">
        <f t="shared" si="26"/>
        <v>449</v>
      </c>
      <c r="AF165" s="157">
        <f t="shared" si="27"/>
        <v>420</v>
      </c>
      <c r="AG165" s="157">
        <f t="shared" si="28"/>
        <v>567532</v>
      </c>
      <c r="AH165" s="127">
        <v>102</v>
      </c>
      <c r="AI165" s="46">
        <v>77735</v>
      </c>
      <c r="AJ165" s="19">
        <v>44509</v>
      </c>
      <c r="AK165" s="88">
        <v>56</v>
      </c>
      <c r="AL165" s="88">
        <v>13</v>
      </c>
      <c r="AM165" s="87">
        <v>36</v>
      </c>
      <c r="AN165" s="87">
        <v>0</v>
      </c>
      <c r="AO165" s="91">
        <v>14</v>
      </c>
      <c r="AP165" s="91">
        <v>23</v>
      </c>
      <c r="AQ165" s="92">
        <v>6</v>
      </c>
      <c r="AR165" s="92">
        <v>-1</v>
      </c>
      <c r="AS165" s="89">
        <v>23</v>
      </c>
      <c r="AT165" s="89">
        <v>7</v>
      </c>
      <c r="AU165" s="90">
        <v>9</v>
      </c>
      <c r="AV165" s="90">
        <v>-1</v>
      </c>
      <c r="AW165" s="21">
        <f t="shared" si="29"/>
        <v>97.804039632433899</v>
      </c>
      <c r="AX165" s="21">
        <f>IFERROR(INT(AW165*'udziały-w-rynku'!$C$27),0)</f>
        <v>487</v>
      </c>
      <c r="AY165" s="39">
        <f t="shared" si="30"/>
        <v>487</v>
      </c>
      <c r="AZ165" s="34">
        <f t="shared" si="31"/>
        <v>67</v>
      </c>
      <c r="BA165" s="31">
        <f t="shared" si="32"/>
        <v>1.1595238095238096</v>
      </c>
      <c r="BB165" s="70" t="s">
        <v>429</v>
      </c>
      <c r="BC165" s="125" t="s">
        <v>425</v>
      </c>
      <c r="BD165" s="70">
        <f t="shared" si="37"/>
        <v>487</v>
      </c>
      <c r="BE165" s="71">
        <f t="shared" si="33"/>
        <v>7.9093365901826776E-4</v>
      </c>
      <c r="BF165" s="161">
        <f t="shared" si="34"/>
        <v>502.79731797157183</v>
      </c>
      <c r="BG165" s="39">
        <f>INT(IFERROR(AO165*(1/($AJ165/$AI165)),0)*'udziały-w-rynku'!$C$27)</f>
        <v>121</v>
      </c>
      <c r="BH165" s="39">
        <f>INT(IFERROR(AQ165*(1/($AJ165/$AI165)),0)*'udziały-w-rynku'!$C$27)</f>
        <v>52</v>
      </c>
      <c r="BI165" s="21">
        <f t="shared" si="35"/>
        <v>62.874025477993214</v>
      </c>
      <c r="BJ165" s="21">
        <f>IFERROR(INT(BI165*'udziały-w-rynku'!$C$27),0)</f>
        <v>313</v>
      </c>
      <c r="BK165" s="170">
        <f t="shared" si="36"/>
        <v>313</v>
      </c>
      <c r="BL165" s="40">
        <f>INT(IFERROR(AS165*(1/($AJ165/$AI165)),0)*'udziały-w-rynku'!$C$27)</f>
        <v>200</v>
      </c>
      <c r="BM165" s="40">
        <f>INT(IFERROR(AU165*(1/($AJ165/$AI165)),0)*'udziały-w-rynku'!$C$27)</f>
        <v>78</v>
      </c>
    </row>
    <row r="166" spans="1:65">
      <c r="A166" s="158">
        <f>VLOOKUP(B166,konwerter_rejonów!A:B,2,FALSE)</f>
        <v>163</v>
      </c>
      <c r="B166" s="11">
        <v>163</v>
      </c>
      <c r="C166" s="85">
        <f>IFERROR(VLOOKUP(A166,konwerter_rejonów!E:F,2,FALSE),A166)</f>
        <v>163</v>
      </c>
      <c r="D166" s="8" t="s">
        <v>385</v>
      </c>
      <c r="E166" s="8" t="str">
        <f>VLOOKUP(B166,konwerter_rejonów!A:C,3,FALSE)</f>
        <v>Rogowska</v>
      </c>
      <c r="F166" s="8">
        <v>424</v>
      </c>
      <c r="G166" s="8">
        <v>648</v>
      </c>
      <c r="H166" s="8">
        <v>200</v>
      </c>
      <c r="I166" s="8">
        <v>251</v>
      </c>
      <c r="J166" s="8">
        <v>2278</v>
      </c>
      <c r="K166" s="8">
        <v>1226</v>
      </c>
      <c r="L166" s="8">
        <v>2720</v>
      </c>
      <c r="M166" s="19">
        <v>7747</v>
      </c>
      <c r="N166" s="8">
        <v>8</v>
      </c>
      <c r="O166" s="8">
        <v>19</v>
      </c>
      <c r="P166" s="8">
        <v>2</v>
      </c>
      <c r="Q166" s="8">
        <v>2</v>
      </c>
      <c r="R166" s="8">
        <v>62</v>
      </c>
      <c r="S166" s="8">
        <v>18</v>
      </c>
      <c r="T166" s="8">
        <v>5</v>
      </c>
      <c r="U166" s="19">
        <v>116</v>
      </c>
      <c r="V166" s="8">
        <v>4732</v>
      </c>
      <c r="W166" s="8">
        <v>5694</v>
      </c>
      <c r="X166" s="8">
        <v>291972</v>
      </c>
      <c r="Y166" s="8">
        <v>223</v>
      </c>
      <c r="Z166" s="8">
        <v>1277</v>
      </c>
      <c r="AA166" s="8">
        <v>0</v>
      </c>
      <c r="AB166" s="8">
        <v>17</v>
      </c>
      <c r="AC166" s="173">
        <v>163</v>
      </c>
      <c r="AD166" s="173">
        <v>0</v>
      </c>
      <c r="AE166" s="157">
        <f t="shared" si="26"/>
        <v>7863</v>
      </c>
      <c r="AF166" s="157">
        <f t="shared" si="27"/>
        <v>7439</v>
      </c>
      <c r="AG166" s="157">
        <f t="shared" si="28"/>
        <v>567532</v>
      </c>
      <c r="AH166" s="127">
        <v>1973</v>
      </c>
      <c r="AI166" s="46">
        <v>77735</v>
      </c>
      <c r="AJ166" s="19">
        <v>44509</v>
      </c>
      <c r="AK166" s="88">
        <v>497</v>
      </c>
      <c r="AL166" s="88">
        <v>207</v>
      </c>
      <c r="AM166" s="87">
        <v>166</v>
      </c>
      <c r="AN166" s="87">
        <v>0</v>
      </c>
      <c r="AO166" s="91">
        <v>177</v>
      </c>
      <c r="AP166" s="91">
        <v>88</v>
      </c>
      <c r="AQ166" s="92">
        <v>116</v>
      </c>
      <c r="AR166" s="92">
        <v>87</v>
      </c>
      <c r="AS166" s="89">
        <v>174</v>
      </c>
      <c r="AT166" s="89">
        <v>68</v>
      </c>
      <c r="AU166" s="90">
        <v>71</v>
      </c>
      <c r="AV166" s="90">
        <v>54</v>
      </c>
      <c r="AW166" s="21">
        <f t="shared" si="29"/>
        <v>868.01085173785077</v>
      </c>
      <c r="AX166" s="21">
        <f>IFERROR(INT(AW166*'udziały-w-rynku'!$C$27),0)</f>
        <v>4324</v>
      </c>
      <c r="AY166" s="39">
        <f t="shared" si="30"/>
        <v>4324</v>
      </c>
      <c r="AZ166" s="34">
        <f t="shared" si="31"/>
        <v>-3115</v>
      </c>
      <c r="BA166" s="31">
        <f t="shared" si="32"/>
        <v>0.58126092216695791</v>
      </c>
      <c r="BB166" s="70" t="s">
        <v>429</v>
      </c>
      <c r="BC166" s="125" t="s">
        <v>426</v>
      </c>
      <c r="BD166" s="70">
        <f t="shared" si="37"/>
        <v>7439</v>
      </c>
      <c r="BE166" s="71">
        <f t="shared" si="33"/>
        <v>1.2081633448535717E-2</v>
      </c>
      <c r="BF166" s="161">
        <f t="shared" si="34"/>
        <v>7680.3064648676036</v>
      </c>
      <c r="BG166" s="39">
        <f>INT(IFERROR(AO166*(1/($AJ166/$AI166)),0)*'udziały-w-rynku'!$C$27)</f>
        <v>1540</v>
      </c>
      <c r="BH166" s="39">
        <f>INT(IFERROR(AQ166*(1/($AJ166/$AI166)),0)*'udziały-w-rynku'!$C$27)</f>
        <v>1009</v>
      </c>
      <c r="BI166" s="21">
        <f t="shared" si="35"/>
        <v>289.9191174818576</v>
      </c>
      <c r="BJ166" s="21">
        <f>IFERROR(INT(BI166*'udziały-w-rynku'!$C$27),0)</f>
        <v>1444</v>
      </c>
      <c r="BK166" s="170">
        <f t="shared" si="36"/>
        <v>1444</v>
      </c>
      <c r="BL166" s="40">
        <f>INT(IFERROR(AS166*(1/($AJ166/$AI166)),0)*'udziały-w-rynku'!$C$27)</f>
        <v>1513</v>
      </c>
      <c r="BM166" s="40">
        <f>INT(IFERROR(AU166*(1/($AJ166/$AI166)),0)*'udziały-w-rynku'!$C$27)</f>
        <v>617</v>
      </c>
    </row>
    <row r="167" spans="1:65">
      <c r="A167" s="158">
        <f>VLOOKUP(B167,konwerter_rejonów!A:B,2,FALSE)</f>
        <v>164</v>
      </c>
      <c r="B167" s="11">
        <v>164</v>
      </c>
      <c r="C167" s="85">
        <f>IFERROR(VLOOKUP(A167,konwerter_rejonów!E:F,2,FALSE),A167)</f>
        <v>164</v>
      </c>
      <c r="D167" s="8" t="s">
        <v>385</v>
      </c>
      <c r="E167" s="8" t="str">
        <f>VLOOKUP(B167,konwerter_rejonów!A:C,3,FALSE)</f>
        <v>Nowy Dwór</v>
      </c>
      <c r="F167" s="8">
        <v>273</v>
      </c>
      <c r="G167" s="8">
        <v>462</v>
      </c>
      <c r="H167" s="8">
        <v>134</v>
      </c>
      <c r="I167" s="8">
        <v>183</v>
      </c>
      <c r="J167" s="8">
        <v>1751</v>
      </c>
      <c r="K167" s="8">
        <v>1131</v>
      </c>
      <c r="L167" s="8">
        <v>1748</v>
      </c>
      <c r="M167" s="19">
        <v>5682</v>
      </c>
      <c r="N167" s="8">
        <v>9</v>
      </c>
      <c r="O167" s="8">
        <v>9</v>
      </c>
      <c r="P167" s="8">
        <v>0</v>
      </c>
      <c r="Q167" s="8">
        <v>5</v>
      </c>
      <c r="R167" s="8">
        <v>40</v>
      </c>
      <c r="S167" s="8">
        <v>10</v>
      </c>
      <c r="T167" s="8">
        <v>2</v>
      </c>
      <c r="U167" s="19">
        <v>75</v>
      </c>
      <c r="V167" s="8">
        <v>141</v>
      </c>
      <c r="W167" s="8">
        <v>5097</v>
      </c>
      <c r="X167" s="8">
        <v>203799</v>
      </c>
      <c r="Y167" s="8">
        <v>84</v>
      </c>
      <c r="Z167" s="8">
        <v>992</v>
      </c>
      <c r="AA167" s="8">
        <v>0</v>
      </c>
      <c r="AB167" s="8">
        <v>8</v>
      </c>
      <c r="AC167" s="173">
        <v>164</v>
      </c>
      <c r="AD167" s="173">
        <v>0</v>
      </c>
      <c r="AE167" s="157">
        <f t="shared" si="26"/>
        <v>5757</v>
      </c>
      <c r="AF167" s="157">
        <f t="shared" si="27"/>
        <v>5484</v>
      </c>
      <c r="AG167" s="157">
        <f t="shared" si="28"/>
        <v>567532</v>
      </c>
      <c r="AH167" s="127">
        <v>1360</v>
      </c>
      <c r="AI167" s="46">
        <v>77735</v>
      </c>
      <c r="AJ167" s="19">
        <v>44509</v>
      </c>
      <c r="AK167" s="88">
        <v>219</v>
      </c>
      <c r="AL167" s="88">
        <v>30</v>
      </c>
      <c r="AM167" s="87">
        <v>76</v>
      </c>
      <c r="AN167" s="87">
        <v>0</v>
      </c>
      <c r="AO167" s="91">
        <v>75</v>
      </c>
      <c r="AP167" s="91">
        <v>-1</v>
      </c>
      <c r="AQ167" s="92">
        <v>22</v>
      </c>
      <c r="AR167" s="92">
        <v>6</v>
      </c>
      <c r="AS167" s="89">
        <v>107</v>
      </c>
      <c r="AT167" s="89">
        <v>21</v>
      </c>
      <c r="AU167" s="90">
        <v>22</v>
      </c>
      <c r="AV167" s="90">
        <v>10</v>
      </c>
      <c r="AW167" s="21">
        <f t="shared" si="29"/>
        <v>382.48365499112538</v>
      </c>
      <c r="AX167" s="21">
        <f>IFERROR(INT(AW167*'udziały-w-rynku'!$C$27),0)</f>
        <v>1905</v>
      </c>
      <c r="AY167" s="39">
        <f t="shared" si="30"/>
        <v>1905</v>
      </c>
      <c r="AZ167" s="34">
        <f t="shared" si="31"/>
        <v>-3579</v>
      </c>
      <c r="BA167" s="31">
        <f t="shared" si="32"/>
        <v>0.34737417943107218</v>
      </c>
      <c r="BB167" s="70" t="s">
        <v>429</v>
      </c>
      <c r="BC167" s="125" t="s">
        <v>426</v>
      </c>
      <c r="BD167" s="70">
        <f t="shared" si="37"/>
        <v>5484</v>
      </c>
      <c r="BE167" s="71">
        <f t="shared" si="33"/>
        <v>8.9065301561728552E-3</v>
      </c>
      <c r="BF167" s="161">
        <f t="shared" si="34"/>
        <v>5661.8901268092404</v>
      </c>
      <c r="BG167" s="39">
        <f>INT(IFERROR(AO167*(1/($AJ167/$AI167)),0)*'udziały-w-rynku'!$C$27)</f>
        <v>652</v>
      </c>
      <c r="BH167" s="39">
        <f>INT(IFERROR(AQ167*(1/($AJ167/$AI167)),0)*'udziały-w-rynku'!$C$27)</f>
        <v>191</v>
      </c>
      <c r="BI167" s="21">
        <f t="shared" si="35"/>
        <v>132.73405378687457</v>
      </c>
      <c r="BJ167" s="21">
        <f>IFERROR(INT(BI167*'udziały-w-rynku'!$C$27),0)</f>
        <v>661</v>
      </c>
      <c r="BK167" s="170">
        <f t="shared" si="36"/>
        <v>661</v>
      </c>
      <c r="BL167" s="40">
        <f>INT(IFERROR(AS167*(1/($AJ167/$AI167)),0)*'udziały-w-rynku'!$C$27)</f>
        <v>930</v>
      </c>
      <c r="BM167" s="40">
        <f>INT(IFERROR(AU167*(1/($AJ167/$AI167)),0)*'udziały-w-rynku'!$C$27)</f>
        <v>191</v>
      </c>
    </row>
    <row r="168" spans="1:65">
      <c r="A168" s="158">
        <f>VLOOKUP(B168,konwerter_rejonów!A:B,2,FALSE)</f>
        <v>165</v>
      </c>
      <c r="B168" s="11">
        <v>165</v>
      </c>
      <c r="C168" s="85">
        <f>IFERROR(VLOOKUP(A168,konwerter_rejonów!E:F,2,FALSE),A168)</f>
        <v>165</v>
      </c>
      <c r="D168" s="8" t="s">
        <v>385</v>
      </c>
      <c r="E168" s="8" t="str">
        <f>VLOOKUP(B168,konwerter_rejonów!A:C,3,FALSE)</f>
        <v>Nowodworska</v>
      </c>
      <c r="F168" s="8">
        <v>179</v>
      </c>
      <c r="G168" s="8">
        <v>210</v>
      </c>
      <c r="H168" s="8">
        <v>70</v>
      </c>
      <c r="I168" s="8">
        <v>118</v>
      </c>
      <c r="J168" s="8">
        <v>892</v>
      </c>
      <c r="K168" s="8">
        <v>578</v>
      </c>
      <c r="L168" s="8">
        <v>666</v>
      </c>
      <c r="M168" s="19">
        <v>2713</v>
      </c>
      <c r="N168" s="8">
        <v>4</v>
      </c>
      <c r="O168" s="8">
        <v>4</v>
      </c>
      <c r="P168" s="8">
        <v>1</v>
      </c>
      <c r="Q168" s="8">
        <v>4</v>
      </c>
      <c r="R168" s="8">
        <v>34</v>
      </c>
      <c r="S168" s="8">
        <v>7</v>
      </c>
      <c r="T168" s="8">
        <v>4</v>
      </c>
      <c r="U168" s="19">
        <v>58</v>
      </c>
      <c r="V168" s="8">
        <v>166</v>
      </c>
      <c r="W168" s="8">
        <v>4225</v>
      </c>
      <c r="X168" s="8">
        <v>108418</v>
      </c>
      <c r="Y168" s="8">
        <v>122</v>
      </c>
      <c r="Z168" s="8">
        <v>0</v>
      </c>
      <c r="AA168" s="8">
        <v>169</v>
      </c>
      <c r="AB168" s="8">
        <v>15</v>
      </c>
      <c r="AC168" s="173">
        <v>165</v>
      </c>
      <c r="AD168" s="173">
        <v>0</v>
      </c>
      <c r="AE168" s="157">
        <f t="shared" si="26"/>
        <v>2771</v>
      </c>
      <c r="AF168" s="157">
        <f t="shared" si="27"/>
        <v>2592</v>
      </c>
      <c r="AG168" s="157">
        <f t="shared" si="28"/>
        <v>567532</v>
      </c>
      <c r="AH168" s="127">
        <v>786</v>
      </c>
      <c r="AI168" s="46">
        <v>77735</v>
      </c>
      <c r="AJ168" s="19">
        <v>44509</v>
      </c>
      <c r="AK168" s="88">
        <v>247</v>
      </c>
      <c r="AL168" s="88">
        <v>97</v>
      </c>
      <c r="AM168" s="87">
        <v>116</v>
      </c>
      <c r="AN168" s="87">
        <v>0</v>
      </c>
      <c r="AO168" s="91">
        <v>78</v>
      </c>
      <c r="AP168" s="91">
        <v>26</v>
      </c>
      <c r="AQ168" s="92">
        <v>56</v>
      </c>
      <c r="AR168" s="92">
        <v>34</v>
      </c>
      <c r="AS168" s="89">
        <v>83</v>
      </c>
      <c r="AT168" s="89">
        <v>40</v>
      </c>
      <c r="AU168" s="90">
        <v>31</v>
      </c>
      <c r="AV168" s="90">
        <v>27</v>
      </c>
      <c r="AW168" s="21">
        <f t="shared" si="29"/>
        <v>431.38567480734235</v>
      </c>
      <c r="AX168" s="21">
        <f>IFERROR(INT(AW168*'udziały-w-rynku'!$C$27),0)</f>
        <v>2149</v>
      </c>
      <c r="AY168" s="39">
        <f t="shared" si="30"/>
        <v>2149</v>
      </c>
      <c r="AZ168" s="34">
        <f t="shared" si="31"/>
        <v>-443</v>
      </c>
      <c r="BA168" s="31">
        <f t="shared" si="32"/>
        <v>0.8290895061728395</v>
      </c>
      <c r="BB168" s="70" t="s">
        <v>429</v>
      </c>
      <c r="BC168" s="125" t="s">
        <v>426</v>
      </c>
      <c r="BD168" s="70">
        <f t="shared" si="37"/>
        <v>2592</v>
      </c>
      <c r="BE168" s="71">
        <f t="shared" si="33"/>
        <v>4.2096510147337785E-3</v>
      </c>
      <c r="BF168" s="161">
        <f t="shared" si="34"/>
        <v>2676.0793597172778</v>
      </c>
      <c r="BG168" s="39">
        <f>INT(IFERROR(AO168*(1/($AJ168/$AI168)),0)*'udziały-w-rynku'!$C$27)</f>
        <v>678</v>
      </c>
      <c r="BH168" s="39">
        <f>INT(IFERROR(AQ168*(1/($AJ168/$AI168)),0)*'udziały-w-rynku'!$C$27)</f>
        <v>487</v>
      </c>
      <c r="BI168" s="21">
        <f t="shared" si="35"/>
        <v>202.59408209575591</v>
      </c>
      <c r="BJ168" s="21">
        <f>IFERROR(INT(BI168*'udziały-w-rynku'!$C$27),0)</f>
        <v>1009</v>
      </c>
      <c r="BK168" s="170">
        <f t="shared" si="36"/>
        <v>1009</v>
      </c>
      <c r="BL168" s="40">
        <f>INT(IFERROR(AS168*(1/($AJ168/$AI168)),0)*'udziały-w-rynku'!$C$27)</f>
        <v>722</v>
      </c>
      <c r="BM168" s="40">
        <f>INT(IFERROR(AU168*(1/($AJ168/$AI168)),0)*'udziały-w-rynku'!$C$27)</f>
        <v>269</v>
      </c>
    </row>
    <row r="169" spans="1:65">
      <c r="A169" s="158">
        <f>VLOOKUP(B169,konwerter_rejonów!A:B,2,FALSE)</f>
        <v>166</v>
      </c>
      <c r="B169" s="11">
        <v>166</v>
      </c>
      <c r="C169" s="85" t="str">
        <f>IFERROR(VLOOKUP(A169,konwerter_rejonów!E:F,2,FALSE),A169)</f>
        <v>A51</v>
      </c>
      <c r="D169" s="8" t="s">
        <v>385</v>
      </c>
      <c r="E169" s="8" t="str">
        <f>VLOOKUP(B169,konwerter_rejonów!A:C,3,FALSE)</f>
        <v>Wrocławski Park Technologiczn</v>
      </c>
      <c r="F169" s="8">
        <v>0</v>
      </c>
      <c r="G169" s="8">
        <v>1</v>
      </c>
      <c r="H169" s="8">
        <v>0</v>
      </c>
      <c r="I169" s="8">
        <v>1</v>
      </c>
      <c r="J169" s="8">
        <v>2</v>
      </c>
      <c r="K169" s="8">
        <v>3</v>
      </c>
      <c r="L169" s="8">
        <v>4</v>
      </c>
      <c r="M169" s="19">
        <v>11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19">
        <v>0</v>
      </c>
      <c r="V169" s="8">
        <v>61777</v>
      </c>
      <c r="W169" s="8">
        <v>21766</v>
      </c>
      <c r="X169" s="8">
        <v>1050</v>
      </c>
      <c r="Y169" s="8">
        <v>35152</v>
      </c>
      <c r="Z169" s="8">
        <v>0</v>
      </c>
      <c r="AA169" s="8">
        <v>0</v>
      </c>
      <c r="AB169" s="8">
        <v>17</v>
      </c>
      <c r="AC169" s="173">
        <v>166</v>
      </c>
      <c r="AD169" s="173">
        <v>0</v>
      </c>
      <c r="AE169" s="157">
        <f t="shared" si="26"/>
        <v>11</v>
      </c>
      <c r="AF169" s="157">
        <f t="shared" si="27"/>
        <v>11</v>
      </c>
      <c r="AG169" s="157">
        <f t="shared" si="28"/>
        <v>567532</v>
      </c>
      <c r="AH169" s="127">
        <v>2377</v>
      </c>
      <c r="AI169" s="46">
        <v>77735</v>
      </c>
      <c r="AJ169" s="19">
        <v>44509</v>
      </c>
      <c r="AK169" s="88">
        <v>220</v>
      </c>
      <c r="AL169" s="88">
        <v>174</v>
      </c>
      <c r="AM169" s="87">
        <v>260</v>
      </c>
      <c r="AN169" s="87">
        <v>0</v>
      </c>
      <c r="AO169" s="91">
        <v>97</v>
      </c>
      <c r="AP169" s="91">
        <v>127</v>
      </c>
      <c r="AQ169" s="92">
        <v>135</v>
      </c>
      <c r="AR169" s="92">
        <v>131</v>
      </c>
      <c r="AS169" s="89">
        <v>266</v>
      </c>
      <c r="AT169" s="89">
        <v>191</v>
      </c>
      <c r="AU169" s="90">
        <v>121</v>
      </c>
      <c r="AV169" s="90">
        <v>90</v>
      </c>
      <c r="AW169" s="21">
        <f t="shared" si="29"/>
        <v>384.23015569884745</v>
      </c>
      <c r="AX169" s="21">
        <f>IFERROR(INT(AW169*'udziały-w-rynku'!$C$27),0)</f>
        <v>1914</v>
      </c>
      <c r="AY169" s="39">
        <f t="shared" si="30"/>
        <v>1914</v>
      </c>
      <c r="AZ169" s="34">
        <f t="shared" si="31"/>
        <v>1903</v>
      </c>
      <c r="BA169" s="31">
        <f t="shared" si="32"/>
        <v>174</v>
      </c>
      <c r="BB169" s="70" t="s">
        <v>429</v>
      </c>
      <c r="BC169" s="125" t="s">
        <v>426</v>
      </c>
      <c r="BD169" s="70">
        <f t="shared" si="37"/>
        <v>11</v>
      </c>
      <c r="BE169" s="71">
        <f t="shared" si="33"/>
        <v>1.7865031312527609E-5</v>
      </c>
      <c r="BF169" s="161">
        <f t="shared" si="34"/>
        <v>11.356818270405114</v>
      </c>
      <c r="BG169" s="39">
        <f>INT(IFERROR(AO169*(1/($AJ169/$AI169)),0)*'udziały-w-rynku'!$C$27)</f>
        <v>843</v>
      </c>
      <c r="BH169" s="39">
        <f>INT(IFERROR(AQ169*(1/($AJ169/$AI169)),0)*'udziały-w-rynku'!$C$27)</f>
        <v>1174</v>
      </c>
      <c r="BI169" s="21">
        <f t="shared" si="35"/>
        <v>454.09018400772879</v>
      </c>
      <c r="BJ169" s="21">
        <f>IFERROR(INT(BI169*'udziały-w-rynku'!$C$27),0)</f>
        <v>2262</v>
      </c>
      <c r="BK169" s="170">
        <f t="shared" si="36"/>
        <v>2262</v>
      </c>
      <c r="BL169" s="40">
        <f>INT(IFERROR(AS169*(1/($AJ169/$AI169)),0)*'udziały-w-rynku'!$C$27)</f>
        <v>2314</v>
      </c>
      <c r="BM169" s="40">
        <f>INT(IFERROR(AU169*(1/($AJ169/$AI169)),0)*'udziały-w-rynku'!$C$27)</f>
        <v>1052</v>
      </c>
    </row>
    <row r="170" spans="1:65">
      <c r="A170" s="158">
        <f>VLOOKUP(B170,konwerter_rejonów!A:B,2,FALSE)</f>
        <v>167</v>
      </c>
      <c r="B170" s="11">
        <v>167</v>
      </c>
      <c r="C170" s="85" t="str">
        <f>IFERROR(VLOOKUP(A170,konwerter_rejonów!E:F,2,FALSE),A170)</f>
        <v>A51</v>
      </c>
      <c r="D170" s="8" t="s">
        <v>385</v>
      </c>
      <c r="E170" s="8" t="str">
        <f>VLOOKUP(B170,konwerter_rejonów!A:C,3,FALSE)</f>
        <v>Klecińska</v>
      </c>
      <c r="F170" s="8">
        <v>0</v>
      </c>
      <c r="G170" s="8">
        <v>0</v>
      </c>
      <c r="H170" s="8">
        <v>0</v>
      </c>
      <c r="I170" s="8">
        <v>1</v>
      </c>
      <c r="J170" s="8">
        <v>3</v>
      </c>
      <c r="K170" s="8">
        <v>2</v>
      </c>
      <c r="L170" s="8">
        <v>4</v>
      </c>
      <c r="M170" s="19">
        <v>10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19">
        <v>0</v>
      </c>
      <c r="V170" s="8">
        <v>577</v>
      </c>
      <c r="W170" s="8">
        <v>1288</v>
      </c>
      <c r="X170" s="8">
        <v>1547</v>
      </c>
      <c r="Y170" s="8">
        <v>1096</v>
      </c>
      <c r="Z170" s="8">
        <v>0</v>
      </c>
      <c r="AA170" s="8">
        <v>0</v>
      </c>
      <c r="AB170" s="8">
        <v>19</v>
      </c>
      <c r="AC170" s="173">
        <v>167</v>
      </c>
      <c r="AD170" s="173">
        <v>0</v>
      </c>
      <c r="AE170" s="157">
        <f t="shared" si="26"/>
        <v>10</v>
      </c>
      <c r="AF170" s="157">
        <f t="shared" si="27"/>
        <v>10</v>
      </c>
      <c r="AG170" s="157">
        <f t="shared" si="28"/>
        <v>567532</v>
      </c>
      <c r="AH170" s="127">
        <v>27</v>
      </c>
      <c r="AI170" s="46">
        <v>77735</v>
      </c>
      <c r="AJ170" s="19">
        <v>44509</v>
      </c>
      <c r="AK170" s="88">
        <v>43</v>
      </c>
      <c r="AL170" s="88">
        <v>5</v>
      </c>
      <c r="AM170" s="87">
        <v>43</v>
      </c>
      <c r="AN170" s="87">
        <v>0</v>
      </c>
      <c r="AO170" s="91">
        <v>20</v>
      </c>
      <c r="AP170" s="91">
        <v>45</v>
      </c>
      <c r="AQ170" s="92">
        <v>12</v>
      </c>
      <c r="AR170" s="92">
        <v>11</v>
      </c>
      <c r="AS170" s="89">
        <v>62</v>
      </c>
      <c r="AT170" s="89">
        <v>15</v>
      </c>
      <c r="AU170" s="90">
        <v>17</v>
      </c>
      <c r="AV170" s="90">
        <v>7</v>
      </c>
      <c r="AW170" s="21">
        <f t="shared" si="29"/>
        <v>75.099530432047459</v>
      </c>
      <c r="AX170" s="21">
        <f>IFERROR(INT(AW170*'udziały-w-rynku'!$C$27),0)</f>
        <v>374</v>
      </c>
      <c r="AY170" s="39">
        <f t="shared" si="30"/>
        <v>374</v>
      </c>
      <c r="AZ170" s="34">
        <f t="shared" si="31"/>
        <v>364</v>
      </c>
      <c r="BA170" s="31">
        <f t="shared" si="32"/>
        <v>37.4</v>
      </c>
      <c r="BB170" s="70" t="s">
        <v>429</v>
      </c>
      <c r="BC170" s="125" t="s">
        <v>426</v>
      </c>
      <c r="BD170" s="70">
        <f t="shared" si="37"/>
        <v>10</v>
      </c>
      <c r="BE170" s="71">
        <f t="shared" si="33"/>
        <v>1.6240937556843282E-5</v>
      </c>
      <c r="BF170" s="161">
        <f t="shared" si="34"/>
        <v>10.32438024582283</v>
      </c>
      <c r="BG170" s="39">
        <f>INT(IFERROR(AO170*(1/($AJ170/$AI170)),0)*'udziały-w-rynku'!$C$27)</f>
        <v>174</v>
      </c>
      <c r="BH170" s="39">
        <f>INT(IFERROR(AQ170*(1/($AJ170/$AI170)),0)*'udziały-w-rynku'!$C$27)</f>
        <v>104</v>
      </c>
      <c r="BI170" s="21">
        <f t="shared" si="35"/>
        <v>75.099530432047459</v>
      </c>
      <c r="BJ170" s="21">
        <f>IFERROR(INT(BI170*'udziały-w-rynku'!$C$27),0)</f>
        <v>374</v>
      </c>
      <c r="BK170" s="170">
        <f t="shared" si="36"/>
        <v>374</v>
      </c>
      <c r="BL170" s="40">
        <f>INT(IFERROR(AS170*(1/($AJ170/$AI170)),0)*'udziały-w-rynku'!$C$27)</f>
        <v>539</v>
      </c>
      <c r="BM170" s="40">
        <f>INT(IFERROR(AU170*(1/($AJ170/$AI170)),0)*'udziały-w-rynku'!$C$27)</f>
        <v>147</v>
      </c>
    </row>
    <row r="171" spans="1:65">
      <c r="A171" s="158">
        <f>VLOOKUP(B171,konwerter_rejonów!A:B,2,FALSE)</f>
        <v>168</v>
      </c>
      <c r="B171" s="11">
        <v>168</v>
      </c>
      <c r="C171" s="85">
        <f>IFERROR(VLOOKUP(A171,konwerter_rejonów!E:F,2,FALSE),A171)</f>
        <v>168</v>
      </c>
      <c r="D171" s="8" t="s">
        <v>385</v>
      </c>
      <c r="E171" s="8" t="str">
        <f>VLOOKUP(B171,konwerter_rejonów!A:C,3,FALSE)</f>
        <v>Muchobór Mały</v>
      </c>
      <c r="F171" s="8">
        <v>156</v>
      </c>
      <c r="G171" s="8">
        <v>284</v>
      </c>
      <c r="H171" s="8">
        <v>96</v>
      </c>
      <c r="I171" s="8">
        <v>153</v>
      </c>
      <c r="J171" s="8">
        <v>824</v>
      </c>
      <c r="K171" s="8">
        <v>734</v>
      </c>
      <c r="L171" s="8">
        <v>792</v>
      </c>
      <c r="M171" s="19">
        <v>3039</v>
      </c>
      <c r="N171" s="8">
        <v>1</v>
      </c>
      <c r="O171" s="8">
        <v>2</v>
      </c>
      <c r="P171" s="8">
        <v>2</v>
      </c>
      <c r="Q171" s="8">
        <v>0</v>
      </c>
      <c r="R171" s="8">
        <v>16</v>
      </c>
      <c r="S171" s="8">
        <v>10</v>
      </c>
      <c r="T171" s="8">
        <v>1</v>
      </c>
      <c r="U171" s="19">
        <v>32</v>
      </c>
      <c r="V171" s="8">
        <v>2190</v>
      </c>
      <c r="W171" s="8">
        <v>1196</v>
      </c>
      <c r="X171" s="8">
        <v>172994</v>
      </c>
      <c r="Y171" s="8">
        <v>200</v>
      </c>
      <c r="Z171" s="8">
        <v>435</v>
      </c>
      <c r="AA171" s="8">
        <v>0</v>
      </c>
      <c r="AB171" s="8">
        <v>15</v>
      </c>
      <c r="AC171" s="173">
        <v>168</v>
      </c>
      <c r="AD171" s="173">
        <v>0</v>
      </c>
      <c r="AE171" s="157">
        <f t="shared" si="26"/>
        <v>3071</v>
      </c>
      <c r="AF171" s="157">
        <f t="shared" si="27"/>
        <v>2915</v>
      </c>
      <c r="AG171" s="157">
        <f t="shared" si="28"/>
        <v>567532</v>
      </c>
      <c r="AH171" s="127">
        <v>1142</v>
      </c>
      <c r="AI171" s="46">
        <v>77735</v>
      </c>
      <c r="AJ171" s="19">
        <v>44509</v>
      </c>
      <c r="AK171" s="88">
        <v>244</v>
      </c>
      <c r="AL171" s="88">
        <v>55</v>
      </c>
      <c r="AM171" s="87">
        <v>102</v>
      </c>
      <c r="AN171" s="87">
        <v>0</v>
      </c>
      <c r="AO171" s="91">
        <v>99</v>
      </c>
      <c r="AP171" s="91">
        <v>24</v>
      </c>
      <c r="AQ171" s="92">
        <v>51</v>
      </c>
      <c r="AR171" s="92">
        <v>22</v>
      </c>
      <c r="AS171" s="89">
        <v>129</v>
      </c>
      <c r="AT171" s="89">
        <v>38</v>
      </c>
      <c r="AU171" s="90">
        <v>38</v>
      </c>
      <c r="AV171" s="90">
        <v>23</v>
      </c>
      <c r="AW171" s="21">
        <f t="shared" si="29"/>
        <v>426.14617268417624</v>
      </c>
      <c r="AX171" s="21">
        <f>IFERROR(INT(AW171*'udziały-w-rynku'!$C$27),0)</f>
        <v>2122</v>
      </c>
      <c r="AY171" s="39">
        <f t="shared" si="30"/>
        <v>2122</v>
      </c>
      <c r="AZ171" s="34">
        <f t="shared" si="31"/>
        <v>-793</v>
      </c>
      <c r="BA171" s="31">
        <f t="shared" si="32"/>
        <v>0.72795883361921099</v>
      </c>
      <c r="BB171" s="70" t="s">
        <v>429</v>
      </c>
      <c r="BC171" s="125" t="s">
        <v>426</v>
      </c>
      <c r="BD171" s="70">
        <f t="shared" si="37"/>
        <v>2915</v>
      </c>
      <c r="BE171" s="71">
        <f t="shared" si="33"/>
        <v>4.7342332978198166E-3</v>
      </c>
      <c r="BF171" s="161">
        <f t="shared" si="34"/>
        <v>3009.5568416573551</v>
      </c>
      <c r="BG171" s="39">
        <f>INT(IFERROR(AO171*(1/($AJ171/$AI171)),0)*'udziały-w-rynku'!$C$27)</f>
        <v>861</v>
      </c>
      <c r="BH171" s="39">
        <f>INT(IFERROR(AQ171*(1/($AJ171/$AI171)),0)*'udziały-w-rynku'!$C$27)</f>
        <v>443</v>
      </c>
      <c r="BI171" s="21">
        <f t="shared" si="35"/>
        <v>178.14307218764745</v>
      </c>
      <c r="BJ171" s="21">
        <f>IFERROR(INT(BI171*'udziały-w-rynku'!$C$27),0)</f>
        <v>887</v>
      </c>
      <c r="BK171" s="170">
        <f t="shared" si="36"/>
        <v>887</v>
      </c>
      <c r="BL171" s="40">
        <f>INT(IFERROR(AS171*(1/($AJ171/$AI171)),0)*'udziały-w-rynku'!$C$27)</f>
        <v>1122</v>
      </c>
      <c r="BM171" s="40">
        <f>INT(IFERROR(AU171*(1/($AJ171/$AI171)),0)*'udziały-w-rynku'!$C$27)</f>
        <v>330</v>
      </c>
    </row>
    <row r="172" spans="1:65">
      <c r="A172" s="158">
        <f>VLOOKUP(B172,konwerter_rejonów!A:B,2,FALSE)</f>
        <v>169</v>
      </c>
      <c r="B172" s="11">
        <v>169</v>
      </c>
      <c r="C172" s="85">
        <f>IFERROR(VLOOKUP(A172,konwerter_rejonów!E:F,2,FALSE),A172)</f>
        <v>169</v>
      </c>
      <c r="D172" s="8" t="s">
        <v>385</v>
      </c>
      <c r="E172" s="8" t="str">
        <f>VLOOKUP(B172,konwerter_rejonów!A:C,3,FALSE)</f>
        <v>Strzegomska Muchobór</v>
      </c>
      <c r="F172" s="8">
        <v>248</v>
      </c>
      <c r="G172" s="8">
        <v>402</v>
      </c>
      <c r="H172" s="8">
        <v>121</v>
      </c>
      <c r="I172" s="8">
        <v>160</v>
      </c>
      <c r="J172" s="8">
        <v>1461</v>
      </c>
      <c r="K172" s="8">
        <v>957</v>
      </c>
      <c r="L172" s="8">
        <v>1650</v>
      </c>
      <c r="M172" s="19">
        <v>4999</v>
      </c>
      <c r="N172" s="8">
        <v>9</v>
      </c>
      <c r="O172" s="8">
        <v>9</v>
      </c>
      <c r="P172" s="8">
        <v>1</v>
      </c>
      <c r="Q172" s="8">
        <v>6</v>
      </c>
      <c r="R172" s="8">
        <v>64</v>
      </c>
      <c r="S172" s="8">
        <v>8</v>
      </c>
      <c r="T172" s="8">
        <v>2</v>
      </c>
      <c r="U172" s="19">
        <v>99</v>
      </c>
      <c r="V172" s="8">
        <v>55</v>
      </c>
      <c r="W172" s="8">
        <v>10565</v>
      </c>
      <c r="X172" s="8">
        <v>225003</v>
      </c>
      <c r="Y172" s="8">
        <v>440</v>
      </c>
      <c r="Z172" s="8">
        <v>899</v>
      </c>
      <c r="AA172" s="8">
        <v>0</v>
      </c>
      <c r="AB172" s="8">
        <v>10</v>
      </c>
      <c r="AC172" s="173">
        <v>169</v>
      </c>
      <c r="AD172" s="173">
        <v>0</v>
      </c>
      <c r="AE172" s="157">
        <f t="shared" si="26"/>
        <v>5098</v>
      </c>
      <c r="AF172" s="157">
        <f t="shared" si="27"/>
        <v>4850</v>
      </c>
      <c r="AG172" s="157">
        <f t="shared" si="28"/>
        <v>567532</v>
      </c>
      <c r="AH172" s="127">
        <v>1560</v>
      </c>
      <c r="AI172" s="46">
        <v>77735</v>
      </c>
      <c r="AJ172" s="19">
        <v>44509</v>
      </c>
      <c r="AK172" s="88">
        <v>411</v>
      </c>
      <c r="AL172" s="88">
        <v>305</v>
      </c>
      <c r="AM172" s="87">
        <v>122</v>
      </c>
      <c r="AN172" s="87">
        <v>0</v>
      </c>
      <c r="AO172" s="91">
        <v>160</v>
      </c>
      <c r="AP172" s="91">
        <v>84</v>
      </c>
      <c r="AQ172" s="92">
        <v>128</v>
      </c>
      <c r="AR172" s="92">
        <v>127</v>
      </c>
      <c r="AS172" s="89">
        <v>119</v>
      </c>
      <c r="AT172" s="89">
        <v>78</v>
      </c>
      <c r="AU172" s="90">
        <v>63</v>
      </c>
      <c r="AV172" s="90">
        <v>68</v>
      </c>
      <c r="AW172" s="21">
        <f t="shared" si="29"/>
        <v>717.81179087375585</v>
      </c>
      <c r="AX172" s="21">
        <f>IFERROR(INT(AW172*'udziały-w-rynku'!$C$27),0)</f>
        <v>3575</v>
      </c>
      <c r="AY172" s="39">
        <f t="shared" si="30"/>
        <v>3575</v>
      </c>
      <c r="AZ172" s="34">
        <f t="shared" si="31"/>
        <v>-1275</v>
      </c>
      <c r="BA172" s="31">
        <f t="shared" si="32"/>
        <v>0.73711340206185572</v>
      </c>
      <c r="BB172" s="70" t="s">
        <v>429</v>
      </c>
      <c r="BC172" s="125" t="s">
        <v>426</v>
      </c>
      <c r="BD172" s="70">
        <f t="shared" si="37"/>
        <v>4850</v>
      </c>
      <c r="BE172" s="71">
        <f t="shared" si="33"/>
        <v>7.876854715068991E-3</v>
      </c>
      <c r="BF172" s="161">
        <f t="shared" si="34"/>
        <v>5007.3244192240727</v>
      </c>
      <c r="BG172" s="39">
        <f>INT(IFERROR(AO172*(1/($AJ172/$AI172)),0)*'udziały-w-rynku'!$C$27)</f>
        <v>1392</v>
      </c>
      <c r="BH172" s="39">
        <f>INT(IFERROR(AQ172*(1/($AJ172/$AI172)),0)*'udziały-w-rynku'!$C$27)</f>
        <v>1113</v>
      </c>
      <c r="BI172" s="21">
        <f t="shared" si="35"/>
        <v>213.07308634208812</v>
      </c>
      <c r="BJ172" s="21">
        <f>IFERROR(INT(BI172*'udziały-w-rynku'!$C$27),0)</f>
        <v>1061</v>
      </c>
      <c r="BK172" s="170">
        <f t="shared" si="36"/>
        <v>1061</v>
      </c>
      <c r="BL172" s="40">
        <f>INT(IFERROR(AS172*(1/($AJ172/$AI172)),0)*'udziały-w-rynku'!$C$27)</f>
        <v>1035</v>
      </c>
      <c r="BM172" s="40">
        <f>INT(IFERROR(AU172*(1/($AJ172/$AI172)),0)*'udziały-w-rynku'!$C$27)</f>
        <v>548</v>
      </c>
    </row>
    <row r="173" spans="1:65">
      <c r="A173" s="158">
        <f>VLOOKUP(B173,konwerter_rejonów!A:B,2,FALSE)</f>
        <v>170</v>
      </c>
      <c r="B173" s="11">
        <v>170</v>
      </c>
      <c r="C173" s="85" t="str">
        <f>IFERROR(VLOOKUP(A173,konwerter_rejonów!E:F,2,FALSE),A173)</f>
        <v>A34</v>
      </c>
      <c r="D173" s="8" t="s">
        <v>385</v>
      </c>
      <c r="E173" s="8" t="str">
        <f>VLOOKUP(B173,konwerter_rejonów!A:C,3,FALSE)</f>
        <v>Wańkowicza</v>
      </c>
      <c r="F173" s="8">
        <v>23</v>
      </c>
      <c r="G173" s="8">
        <v>49</v>
      </c>
      <c r="H173" s="8">
        <v>16</v>
      </c>
      <c r="I173" s="8">
        <v>21</v>
      </c>
      <c r="J173" s="8">
        <v>136</v>
      </c>
      <c r="K173" s="8">
        <v>116</v>
      </c>
      <c r="L173" s="8">
        <v>99</v>
      </c>
      <c r="M173" s="19">
        <v>460</v>
      </c>
      <c r="N173" s="8">
        <v>1</v>
      </c>
      <c r="O173" s="8">
        <v>0</v>
      </c>
      <c r="P173" s="8">
        <v>0</v>
      </c>
      <c r="Q173" s="8">
        <v>0</v>
      </c>
      <c r="R173" s="8">
        <v>3</v>
      </c>
      <c r="S173" s="8">
        <v>0</v>
      </c>
      <c r="T173" s="8">
        <v>0</v>
      </c>
      <c r="U173" s="19">
        <v>4</v>
      </c>
      <c r="V173" s="8">
        <v>0</v>
      </c>
      <c r="W173" s="8">
        <v>3459</v>
      </c>
      <c r="X173" s="8">
        <v>44184</v>
      </c>
      <c r="Y173" s="8">
        <v>11</v>
      </c>
      <c r="Z173" s="8">
        <v>0</v>
      </c>
      <c r="AA173" s="8">
        <v>0</v>
      </c>
      <c r="AB173" s="8">
        <v>16</v>
      </c>
      <c r="AC173" s="173">
        <v>170</v>
      </c>
      <c r="AD173" s="173">
        <v>0</v>
      </c>
      <c r="AE173" s="157">
        <f t="shared" si="26"/>
        <v>464</v>
      </c>
      <c r="AF173" s="157">
        <f t="shared" si="27"/>
        <v>441</v>
      </c>
      <c r="AG173" s="157">
        <f t="shared" si="28"/>
        <v>567532</v>
      </c>
      <c r="AH173" s="127">
        <v>437</v>
      </c>
      <c r="AI173" s="46">
        <v>77735</v>
      </c>
      <c r="AJ173" s="19">
        <v>44509</v>
      </c>
      <c r="AK173" s="88">
        <v>385</v>
      </c>
      <c r="AL173" s="88">
        <v>191</v>
      </c>
      <c r="AM173" s="87">
        <v>148</v>
      </c>
      <c r="AN173" s="87">
        <v>0</v>
      </c>
      <c r="AO173" s="91">
        <v>98</v>
      </c>
      <c r="AP173" s="91">
        <v>92</v>
      </c>
      <c r="AQ173" s="92">
        <v>86</v>
      </c>
      <c r="AR173" s="92">
        <v>69</v>
      </c>
      <c r="AS173" s="89">
        <v>95</v>
      </c>
      <c r="AT173" s="89">
        <v>43</v>
      </c>
      <c r="AU173" s="90">
        <v>80</v>
      </c>
      <c r="AV173" s="90">
        <v>72</v>
      </c>
      <c r="AW173" s="21">
        <f t="shared" si="29"/>
        <v>672.40277247298297</v>
      </c>
      <c r="AX173" s="21">
        <f>IFERROR(INT(AW173*'udziały-w-rynku'!$C$27),0)</f>
        <v>3349</v>
      </c>
      <c r="AY173" s="39">
        <f t="shared" si="30"/>
        <v>3349</v>
      </c>
      <c r="AZ173" s="34">
        <f t="shared" si="31"/>
        <v>2908</v>
      </c>
      <c r="BA173" s="31">
        <f t="shared" si="32"/>
        <v>7.5941043083900226</v>
      </c>
      <c r="BB173" s="70" t="s">
        <v>429</v>
      </c>
      <c r="BC173" s="125" t="s">
        <v>426</v>
      </c>
      <c r="BD173" s="70">
        <f t="shared" si="37"/>
        <v>441</v>
      </c>
      <c r="BE173" s="71">
        <f t="shared" si="33"/>
        <v>7.1622534625678867E-4</v>
      </c>
      <c r="BF173" s="161">
        <f t="shared" si="34"/>
        <v>455.30516884078679</v>
      </c>
      <c r="BG173" s="39">
        <f>INT(IFERROR(AO173*(1/($AJ173/$AI173)),0)*'udziały-w-rynku'!$C$27)</f>
        <v>852</v>
      </c>
      <c r="BH173" s="39">
        <f>INT(IFERROR(AQ173*(1/($AJ173/$AI173)),0)*'udziały-w-rynku'!$C$27)</f>
        <v>748</v>
      </c>
      <c r="BI173" s="21">
        <f t="shared" si="35"/>
        <v>258.482104742861</v>
      </c>
      <c r="BJ173" s="21">
        <f>IFERROR(INT(BI173*'udziały-w-rynku'!$C$27),0)</f>
        <v>1287</v>
      </c>
      <c r="BK173" s="170">
        <f t="shared" si="36"/>
        <v>1287</v>
      </c>
      <c r="BL173" s="40">
        <f>INT(IFERROR(AS173*(1/($AJ173/$AI173)),0)*'udziały-w-rynku'!$C$27)</f>
        <v>826</v>
      </c>
      <c r="BM173" s="40">
        <f>INT(IFERROR(AU173*(1/($AJ173/$AI173)),0)*'udziały-w-rynku'!$C$27)</f>
        <v>696</v>
      </c>
    </row>
    <row r="174" spans="1:65">
      <c r="A174" s="158">
        <f>VLOOKUP(B174,konwerter_rejonów!A:B,2,FALSE)</f>
        <v>171</v>
      </c>
      <c r="B174" s="11">
        <v>171</v>
      </c>
      <c r="C174" s="85" t="str">
        <f>IFERROR(VLOOKUP(A174,konwerter_rejonów!E:F,2,FALSE),A174)</f>
        <v>A51</v>
      </c>
      <c r="D174" s="8" t="s">
        <v>385</v>
      </c>
      <c r="E174" s="8" t="str">
        <f>VLOOKUP(B174,konwerter_rejonów!A:C,3,FALSE)</f>
        <v>C.H. Factory</v>
      </c>
      <c r="F174" s="8">
        <v>188</v>
      </c>
      <c r="G174" s="8">
        <v>36</v>
      </c>
      <c r="H174" s="8">
        <v>2</v>
      </c>
      <c r="I174" s="8">
        <v>18</v>
      </c>
      <c r="J174" s="8">
        <v>553</v>
      </c>
      <c r="K174" s="8">
        <v>20</v>
      </c>
      <c r="L174" s="8">
        <v>18</v>
      </c>
      <c r="M174" s="19">
        <v>835</v>
      </c>
      <c r="N174" s="8">
        <v>6</v>
      </c>
      <c r="O174" s="8">
        <v>3</v>
      </c>
      <c r="P174" s="8">
        <v>0</v>
      </c>
      <c r="Q174" s="8">
        <v>5</v>
      </c>
      <c r="R174" s="8">
        <v>40</v>
      </c>
      <c r="S174" s="8">
        <v>0</v>
      </c>
      <c r="T174" s="8">
        <v>0</v>
      </c>
      <c r="U174" s="19">
        <v>54</v>
      </c>
      <c r="V174" s="8">
        <v>5308</v>
      </c>
      <c r="W174" s="8">
        <v>43217</v>
      </c>
      <c r="X174" s="8">
        <v>1547</v>
      </c>
      <c r="Y174" s="8">
        <v>3322</v>
      </c>
      <c r="Z174" s="8">
        <v>0</v>
      </c>
      <c r="AA174" s="8">
        <v>0</v>
      </c>
      <c r="AB174" s="8">
        <v>6</v>
      </c>
      <c r="AC174" s="173">
        <v>171</v>
      </c>
      <c r="AD174" s="173">
        <v>0</v>
      </c>
      <c r="AE174" s="157">
        <f t="shared" si="26"/>
        <v>889</v>
      </c>
      <c r="AF174" s="157">
        <f t="shared" si="27"/>
        <v>701</v>
      </c>
      <c r="AG174" s="157">
        <f t="shared" si="28"/>
        <v>567532</v>
      </c>
      <c r="AH174" s="127">
        <v>547</v>
      </c>
      <c r="AI174" s="46">
        <v>77735</v>
      </c>
      <c r="AJ174" s="19">
        <v>44509</v>
      </c>
      <c r="AK174" s="88">
        <v>166</v>
      </c>
      <c r="AL174" s="88">
        <v>58</v>
      </c>
      <c r="AM174" s="87">
        <v>98</v>
      </c>
      <c r="AN174" s="87">
        <v>0</v>
      </c>
      <c r="AO174" s="91">
        <v>55</v>
      </c>
      <c r="AP174" s="91">
        <v>33</v>
      </c>
      <c r="AQ174" s="92">
        <v>76</v>
      </c>
      <c r="AR174" s="92">
        <v>50</v>
      </c>
      <c r="AS174" s="89">
        <v>80</v>
      </c>
      <c r="AT174" s="89">
        <v>28</v>
      </c>
      <c r="AU174" s="90">
        <v>57</v>
      </c>
      <c r="AV174" s="90">
        <v>38</v>
      </c>
      <c r="AW174" s="21">
        <f t="shared" si="29"/>
        <v>289.9191174818576</v>
      </c>
      <c r="AX174" s="21">
        <f>IFERROR(INT(AW174*'udziały-w-rynku'!$C$27),0)</f>
        <v>1444</v>
      </c>
      <c r="AY174" s="39">
        <f t="shared" si="30"/>
        <v>1444</v>
      </c>
      <c r="AZ174" s="34">
        <f t="shared" si="31"/>
        <v>743</v>
      </c>
      <c r="BA174" s="31">
        <f t="shared" si="32"/>
        <v>2.0599144079885878</v>
      </c>
      <c r="BB174" s="70" t="s">
        <v>429</v>
      </c>
      <c r="BC174" s="125" t="s">
        <v>425</v>
      </c>
      <c r="BD174" s="70">
        <f t="shared" si="37"/>
        <v>1444</v>
      </c>
      <c r="BE174" s="71">
        <f t="shared" si="33"/>
        <v>2.34519138320817E-3</v>
      </c>
      <c r="BF174" s="161">
        <f t="shared" si="34"/>
        <v>1490.8405074968168</v>
      </c>
      <c r="BG174" s="39">
        <f>INT(IFERROR(AO174*(1/($AJ174/$AI174)),0)*'udziały-w-rynku'!$C$27)</f>
        <v>478</v>
      </c>
      <c r="BH174" s="39">
        <f>INT(IFERROR(AQ174*(1/($AJ174/$AI174)),0)*'udziały-w-rynku'!$C$27)</f>
        <v>661</v>
      </c>
      <c r="BI174" s="21">
        <f t="shared" si="35"/>
        <v>171.15706935675931</v>
      </c>
      <c r="BJ174" s="21">
        <f>IFERROR(INT(BI174*'udziały-w-rynku'!$C$27),0)</f>
        <v>852</v>
      </c>
      <c r="BK174" s="170">
        <f t="shared" si="36"/>
        <v>852</v>
      </c>
      <c r="BL174" s="40">
        <f>INT(IFERROR(AS174*(1/($AJ174/$AI174)),0)*'udziały-w-rynku'!$C$27)</f>
        <v>696</v>
      </c>
      <c r="BM174" s="40">
        <f>INT(IFERROR(AU174*(1/($AJ174/$AI174)),0)*'udziały-w-rynku'!$C$27)</f>
        <v>495</v>
      </c>
    </row>
    <row r="175" spans="1:65">
      <c r="A175" s="158">
        <f>VLOOKUP(B175,konwerter_rejonów!A:B,2,FALSE)</f>
        <v>172</v>
      </c>
      <c r="B175" s="11">
        <v>172</v>
      </c>
      <c r="C175" s="85" t="str">
        <f>IFERROR(VLOOKUP(A175,konwerter_rejonów!E:F,2,FALSE),A175)</f>
        <v>A34</v>
      </c>
      <c r="D175" s="8" t="s">
        <v>385</v>
      </c>
      <c r="E175" s="8" t="str">
        <f>VLOOKUP(B175,konwerter_rejonów!A:C,3,FALSE)</f>
        <v>Mińska/Tyrmanda</v>
      </c>
      <c r="F175" s="8">
        <v>185</v>
      </c>
      <c r="G175" s="8">
        <v>191</v>
      </c>
      <c r="H175" s="8">
        <v>47</v>
      </c>
      <c r="I175" s="8">
        <v>80</v>
      </c>
      <c r="J175" s="8">
        <v>712</v>
      </c>
      <c r="K175" s="8">
        <v>404</v>
      </c>
      <c r="L175" s="8">
        <v>274</v>
      </c>
      <c r="M175" s="19">
        <v>1893</v>
      </c>
      <c r="N175" s="8">
        <v>4</v>
      </c>
      <c r="O175" s="8">
        <v>6</v>
      </c>
      <c r="P175" s="8">
        <v>1</v>
      </c>
      <c r="Q175" s="8">
        <v>1</v>
      </c>
      <c r="R175" s="8">
        <v>40</v>
      </c>
      <c r="S175" s="8">
        <v>6</v>
      </c>
      <c r="T175" s="8">
        <v>1</v>
      </c>
      <c r="U175" s="19">
        <v>59</v>
      </c>
      <c r="V175" s="8">
        <v>5804</v>
      </c>
      <c r="W175" s="8">
        <v>5418</v>
      </c>
      <c r="X175" s="8">
        <v>94583</v>
      </c>
      <c r="Y175" s="8">
        <v>326</v>
      </c>
      <c r="Z175" s="8">
        <v>0</v>
      </c>
      <c r="AA175" s="8">
        <v>0</v>
      </c>
      <c r="AB175" s="8">
        <v>6</v>
      </c>
      <c r="AC175" s="173">
        <v>172</v>
      </c>
      <c r="AD175" s="173">
        <v>0</v>
      </c>
      <c r="AE175" s="157">
        <f t="shared" si="26"/>
        <v>1952</v>
      </c>
      <c r="AF175" s="157">
        <f t="shared" si="27"/>
        <v>1767</v>
      </c>
      <c r="AG175" s="157">
        <f t="shared" si="28"/>
        <v>567532</v>
      </c>
      <c r="AH175" s="127">
        <v>533</v>
      </c>
      <c r="AI175" s="46">
        <v>77735</v>
      </c>
      <c r="AJ175" s="19">
        <v>44509</v>
      </c>
      <c r="AK175" s="88">
        <v>281</v>
      </c>
      <c r="AL175" s="88">
        <v>243</v>
      </c>
      <c r="AM175" s="87">
        <v>97</v>
      </c>
      <c r="AN175" s="87">
        <v>0</v>
      </c>
      <c r="AO175" s="91">
        <v>87</v>
      </c>
      <c r="AP175" s="91">
        <v>13</v>
      </c>
      <c r="AQ175" s="92">
        <v>104</v>
      </c>
      <c r="AR175" s="92">
        <v>111</v>
      </c>
      <c r="AS175" s="89">
        <v>31</v>
      </c>
      <c r="AT175" s="89">
        <v>27</v>
      </c>
      <c r="AU175" s="90">
        <v>76</v>
      </c>
      <c r="AV175" s="90">
        <v>69</v>
      </c>
      <c r="AW175" s="21">
        <f t="shared" si="29"/>
        <v>490.76669886989151</v>
      </c>
      <c r="AX175" s="21">
        <f>IFERROR(INT(AW175*'udziały-w-rynku'!$C$27),0)</f>
        <v>2444</v>
      </c>
      <c r="AY175" s="39">
        <f t="shared" si="30"/>
        <v>2444</v>
      </c>
      <c r="AZ175" s="34">
        <f t="shared" si="31"/>
        <v>677</v>
      </c>
      <c r="BA175" s="31">
        <f t="shared" si="32"/>
        <v>1.3831352574985851</v>
      </c>
      <c r="BB175" s="70" t="s">
        <v>429</v>
      </c>
      <c r="BC175" s="125" t="s">
        <v>426</v>
      </c>
      <c r="BD175" s="70">
        <f t="shared" si="37"/>
        <v>1767</v>
      </c>
      <c r="BE175" s="71">
        <f t="shared" si="33"/>
        <v>2.8697736662942077E-3</v>
      </c>
      <c r="BF175" s="161">
        <f t="shared" si="34"/>
        <v>1824.3179894368941</v>
      </c>
      <c r="BG175" s="39">
        <f>INT(IFERROR(AO175*(1/($AJ175/$AI175)),0)*'udziały-w-rynku'!$C$27)</f>
        <v>756</v>
      </c>
      <c r="BH175" s="39">
        <f>INT(IFERROR(AQ175*(1/($AJ175/$AI175)),0)*'udziały-w-rynku'!$C$27)</f>
        <v>904</v>
      </c>
      <c r="BI175" s="21">
        <f t="shared" si="35"/>
        <v>169.41056864903729</v>
      </c>
      <c r="BJ175" s="21">
        <f>IFERROR(INT(BI175*'udziały-w-rynku'!$C$27),0)</f>
        <v>843</v>
      </c>
      <c r="BK175" s="170">
        <f t="shared" si="36"/>
        <v>843</v>
      </c>
      <c r="BL175" s="40">
        <f>INT(IFERROR(AS175*(1/($AJ175/$AI175)),0)*'udziały-w-rynku'!$C$27)</f>
        <v>269</v>
      </c>
      <c r="BM175" s="40">
        <f>INT(IFERROR(AU175*(1/($AJ175/$AI175)),0)*'udziały-w-rynku'!$C$27)</f>
        <v>661</v>
      </c>
    </row>
    <row r="176" spans="1:65">
      <c r="A176" s="158">
        <f>VLOOKUP(B176,konwerter_rejonów!A:B,2,FALSE)</f>
        <v>173</v>
      </c>
      <c r="B176" s="11">
        <v>173</v>
      </c>
      <c r="C176" s="85" t="str">
        <f>IFERROR(VLOOKUP(A176,konwerter_rejonów!E:F,2,FALSE),A176)</f>
        <v>A33</v>
      </c>
      <c r="D176" s="8" t="s">
        <v>385</v>
      </c>
      <c r="E176" s="8" t="str">
        <f>VLOOKUP(B176,konwerter_rejonów!A:C,3,FALSE)</f>
        <v>Muchobór Wielki</v>
      </c>
      <c r="F176" s="8">
        <v>102</v>
      </c>
      <c r="G176" s="8">
        <v>176</v>
      </c>
      <c r="H176" s="8">
        <v>35</v>
      </c>
      <c r="I176" s="8">
        <v>44</v>
      </c>
      <c r="J176" s="8">
        <v>456</v>
      </c>
      <c r="K176" s="8">
        <v>240</v>
      </c>
      <c r="L176" s="8">
        <v>179</v>
      </c>
      <c r="M176" s="19">
        <v>1232</v>
      </c>
      <c r="N176" s="8">
        <v>1</v>
      </c>
      <c r="O176" s="8">
        <v>1</v>
      </c>
      <c r="P176" s="8">
        <v>1</v>
      </c>
      <c r="Q176" s="8">
        <v>0</v>
      </c>
      <c r="R176" s="8">
        <v>18</v>
      </c>
      <c r="S176" s="8">
        <v>2</v>
      </c>
      <c r="T176" s="8">
        <v>5</v>
      </c>
      <c r="U176" s="19">
        <v>28</v>
      </c>
      <c r="V176" s="8">
        <v>2473</v>
      </c>
      <c r="W176" s="8">
        <v>6857</v>
      </c>
      <c r="X176" s="8">
        <v>68720</v>
      </c>
      <c r="Y176" s="8">
        <v>38</v>
      </c>
      <c r="Z176" s="8">
        <v>0</v>
      </c>
      <c r="AA176" s="8">
        <v>0</v>
      </c>
      <c r="AB176" s="8">
        <v>0</v>
      </c>
      <c r="AC176" s="173">
        <v>173</v>
      </c>
      <c r="AD176" s="173">
        <v>349</v>
      </c>
      <c r="AE176" s="157">
        <f t="shared" si="26"/>
        <v>1260</v>
      </c>
      <c r="AF176" s="157">
        <f t="shared" si="27"/>
        <v>1158</v>
      </c>
      <c r="AG176" s="157">
        <f t="shared" si="28"/>
        <v>567532</v>
      </c>
      <c r="AH176" s="127">
        <v>455</v>
      </c>
      <c r="AI176" s="46">
        <v>77735</v>
      </c>
      <c r="AJ176" s="19">
        <v>44509</v>
      </c>
      <c r="AK176" s="88" t="s">
        <v>871</v>
      </c>
      <c r="AL176" s="88" t="s">
        <v>871</v>
      </c>
      <c r="AM176" s="87" t="s">
        <v>871</v>
      </c>
      <c r="AN176" s="87" t="s">
        <v>871</v>
      </c>
      <c r="AO176" s="91" t="s">
        <v>871</v>
      </c>
      <c r="AP176" s="91" t="s">
        <v>871</v>
      </c>
      <c r="AQ176" s="92" t="s">
        <v>871</v>
      </c>
      <c r="AR176" s="92" t="s">
        <v>871</v>
      </c>
      <c r="AS176" s="89" t="s">
        <v>871</v>
      </c>
      <c r="AT176" s="89" t="s">
        <v>871</v>
      </c>
      <c r="AU176" s="90" t="s">
        <v>871</v>
      </c>
      <c r="AV176" s="90" t="s">
        <v>871</v>
      </c>
      <c r="AW176" s="21">
        <f t="shared" si="29"/>
        <v>0</v>
      </c>
      <c r="AX176" s="21">
        <f>IFERROR(INT(AW176*'udziały-w-rynku'!$C$27),0)</f>
        <v>0</v>
      </c>
      <c r="AY176" s="39">
        <f t="shared" si="30"/>
        <v>0</v>
      </c>
      <c r="AZ176" s="34">
        <f t="shared" si="31"/>
        <v>-1158</v>
      </c>
      <c r="BA176" s="31">
        <f t="shared" si="32"/>
        <v>0</v>
      </c>
      <c r="BB176" s="70" t="s">
        <v>429</v>
      </c>
      <c r="BC176" s="125" t="s">
        <v>426</v>
      </c>
      <c r="BD176" s="70">
        <f t="shared" si="37"/>
        <v>1158</v>
      </c>
      <c r="BE176" s="71">
        <f t="shared" si="33"/>
        <v>1.8807005690824521E-3</v>
      </c>
      <c r="BF176" s="161">
        <f t="shared" si="34"/>
        <v>1195.5632324662838</v>
      </c>
      <c r="BG176" s="39">
        <f>INT(IFERROR(AO176*(1/($AJ176/$AI176)),0)*'udziały-w-rynku'!$C$27)</f>
        <v>0</v>
      </c>
      <c r="BH176" s="39">
        <f>INT(IFERROR(AQ176*(1/($AJ176/$AI176)),0)*'udziały-w-rynku'!$C$27)</f>
        <v>0</v>
      </c>
      <c r="BI176" s="21">
        <f t="shared" si="35"/>
        <v>0</v>
      </c>
      <c r="BJ176" s="21">
        <f>IFERROR(INT(BI176*'udziały-w-rynku'!$C$27),0)</f>
        <v>0</v>
      </c>
      <c r="BK176" s="170">
        <f t="shared" si="36"/>
        <v>0</v>
      </c>
      <c r="BL176" s="40">
        <f>INT(IFERROR(AS176*(1/($AJ176/$AI176)),0)*'udziały-w-rynku'!$C$27)</f>
        <v>0</v>
      </c>
      <c r="BM176" s="40">
        <f>INT(IFERROR(AU176*(1/($AJ176/$AI176)),0)*'udziały-w-rynku'!$C$27)</f>
        <v>0</v>
      </c>
    </row>
    <row r="177" spans="1:65">
      <c r="A177" s="158">
        <f>VLOOKUP(B177,konwerter_rejonów!A:B,2,FALSE)</f>
        <v>174</v>
      </c>
      <c r="B177" s="11">
        <v>174</v>
      </c>
      <c r="C177" s="85" t="str">
        <f>IFERROR(VLOOKUP(A177,konwerter_rejonów!E:F,2,FALSE),A177)</f>
        <v>A51</v>
      </c>
      <c r="D177" s="8" t="s">
        <v>385</v>
      </c>
      <c r="E177" s="8" t="str">
        <f>VLOOKUP(B177,konwerter_rejonów!A:C,3,FALSE)</f>
        <v>Pińska</v>
      </c>
      <c r="F177" s="8">
        <v>2</v>
      </c>
      <c r="G177" s="8">
        <v>2</v>
      </c>
      <c r="H177" s="8">
        <v>4</v>
      </c>
      <c r="I177" s="8">
        <v>3</v>
      </c>
      <c r="J177" s="8">
        <v>23</v>
      </c>
      <c r="K177" s="8">
        <v>18</v>
      </c>
      <c r="L177" s="8">
        <v>21</v>
      </c>
      <c r="M177" s="19">
        <v>73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19">
        <v>0</v>
      </c>
      <c r="V177" s="8">
        <v>3622</v>
      </c>
      <c r="W177" s="8">
        <v>6130</v>
      </c>
      <c r="X177" s="8">
        <v>4306</v>
      </c>
      <c r="Y177" s="8">
        <v>2841</v>
      </c>
      <c r="Z177" s="8">
        <v>450</v>
      </c>
      <c r="AA177" s="8">
        <v>0</v>
      </c>
      <c r="AB177" s="8">
        <v>6</v>
      </c>
      <c r="AC177" s="173">
        <v>174</v>
      </c>
      <c r="AD177" s="173">
        <v>0</v>
      </c>
      <c r="AE177" s="157">
        <f t="shared" si="26"/>
        <v>73</v>
      </c>
      <c r="AF177" s="157">
        <f t="shared" si="27"/>
        <v>71</v>
      </c>
      <c r="AG177" s="157">
        <f t="shared" si="28"/>
        <v>567532</v>
      </c>
      <c r="AH177" s="127">
        <v>894</v>
      </c>
      <c r="AI177" s="46">
        <v>77735</v>
      </c>
      <c r="AJ177" s="19">
        <v>44509</v>
      </c>
      <c r="AK177" s="88">
        <v>289</v>
      </c>
      <c r="AL177" s="88">
        <v>257</v>
      </c>
      <c r="AM177" s="87">
        <v>95</v>
      </c>
      <c r="AN177" s="87">
        <v>0</v>
      </c>
      <c r="AO177" s="91">
        <v>97</v>
      </c>
      <c r="AP177" s="91">
        <v>15</v>
      </c>
      <c r="AQ177" s="92">
        <v>105</v>
      </c>
      <c r="AR177" s="92">
        <v>102</v>
      </c>
      <c r="AS177" s="89">
        <v>35</v>
      </c>
      <c r="AT177" s="89">
        <v>33</v>
      </c>
      <c r="AU177" s="90">
        <v>77</v>
      </c>
      <c r="AV177" s="90">
        <v>87</v>
      </c>
      <c r="AW177" s="21">
        <f t="shared" si="29"/>
        <v>504.73870453166779</v>
      </c>
      <c r="AX177" s="21">
        <f>IFERROR(INT(AW177*'udziały-w-rynku'!$C$27),0)</f>
        <v>2514</v>
      </c>
      <c r="AY177" s="39">
        <f t="shared" si="30"/>
        <v>2514</v>
      </c>
      <c r="AZ177" s="34">
        <f t="shared" si="31"/>
        <v>2443</v>
      </c>
      <c r="BA177" s="31">
        <f t="shared" si="32"/>
        <v>35.408450704225352</v>
      </c>
      <c r="BB177" s="70" t="s">
        <v>429</v>
      </c>
      <c r="BC177" s="125" t="s">
        <v>426</v>
      </c>
      <c r="BD177" s="70">
        <f t="shared" si="37"/>
        <v>71</v>
      </c>
      <c r="BE177" s="71">
        <f t="shared" si="33"/>
        <v>1.1531065665358729E-4</v>
      </c>
      <c r="BF177" s="161">
        <f t="shared" si="34"/>
        <v>73.303099745342095</v>
      </c>
      <c r="BG177" s="39">
        <f>INT(IFERROR(AO177*(1/($AJ177/$AI177)),0)*'udziały-w-rynku'!$C$27)</f>
        <v>843</v>
      </c>
      <c r="BH177" s="39">
        <f>INT(IFERROR(AQ177*(1/($AJ177/$AI177)),0)*'udziały-w-rynku'!$C$27)</f>
        <v>913</v>
      </c>
      <c r="BI177" s="21">
        <f t="shared" si="35"/>
        <v>165.91756723359322</v>
      </c>
      <c r="BJ177" s="21">
        <f>IFERROR(INT(BI177*'udziały-w-rynku'!$C$27),0)</f>
        <v>826</v>
      </c>
      <c r="BK177" s="170">
        <f t="shared" si="36"/>
        <v>826</v>
      </c>
      <c r="BL177" s="40">
        <f>INT(IFERROR(AS177*(1/($AJ177/$AI177)),0)*'udziały-w-rynku'!$C$27)</f>
        <v>304</v>
      </c>
      <c r="BM177" s="40">
        <f>INT(IFERROR(AU177*(1/($AJ177/$AI177)),0)*'udziały-w-rynku'!$C$27)</f>
        <v>669</v>
      </c>
    </row>
    <row r="178" spans="1:65">
      <c r="A178" s="158">
        <f>VLOOKUP(B178,konwerter_rejonów!A:B,2,FALSE)</f>
        <v>175</v>
      </c>
      <c r="B178" s="11">
        <v>175</v>
      </c>
      <c r="C178" s="85">
        <f>IFERROR(VLOOKUP(A178,konwerter_rejonów!E:F,2,FALSE),A178)</f>
        <v>175</v>
      </c>
      <c r="D178" s="8" t="s">
        <v>385</v>
      </c>
      <c r="E178" s="8" t="str">
        <f>VLOOKUP(B178,konwerter_rejonów!A:C,3,FALSE)</f>
        <v>Krzemieniecka</v>
      </c>
      <c r="F178" s="8">
        <v>102</v>
      </c>
      <c r="G178" s="8">
        <v>107</v>
      </c>
      <c r="H178" s="8">
        <v>26</v>
      </c>
      <c r="I178" s="8">
        <v>37</v>
      </c>
      <c r="J178" s="8">
        <v>385</v>
      </c>
      <c r="K178" s="8">
        <v>197</v>
      </c>
      <c r="L178" s="8">
        <v>237</v>
      </c>
      <c r="M178" s="19">
        <v>1091</v>
      </c>
      <c r="N178" s="8">
        <v>1</v>
      </c>
      <c r="O178" s="8">
        <v>3</v>
      </c>
      <c r="P178" s="8">
        <v>1</v>
      </c>
      <c r="Q178" s="8">
        <v>2</v>
      </c>
      <c r="R178" s="8">
        <v>8</v>
      </c>
      <c r="S178" s="8">
        <v>6</v>
      </c>
      <c r="T178" s="8">
        <v>0</v>
      </c>
      <c r="U178" s="19">
        <v>21</v>
      </c>
      <c r="V178" s="8">
        <v>6426</v>
      </c>
      <c r="W178" s="8">
        <v>9249</v>
      </c>
      <c r="X178" s="8">
        <v>81325</v>
      </c>
      <c r="Y178" s="8">
        <v>5345</v>
      </c>
      <c r="Z178" s="8">
        <v>0</v>
      </c>
      <c r="AA178" s="8">
        <v>0</v>
      </c>
      <c r="AB178" s="8">
        <v>10</v>
      </c>
      <c r="AC178" s="173">
        <v>175</v>
      </c>
      <c r="AD178" s="173">
        <v>0</v>
      </c>
      <c r="AE178" s="157">
        <f t="shared" si="26"/>
        <v>1112</v>
      </c>
      <c r="AF178" s="157">
        <f t="shared" si="27"/>
        <v>1010</v>
      </c>
      <c r="AG178" s="157">
        <f t="shared" si="28"/>
        <v>567532</v>
      </c>
      <c r="AH178" s="127">
        <v>3012</v>
      </c>
      <c r="AI178" s="46">
        <v>77735</v>
      </c>
      <c r="AJ178" s="19">
        <v>44509</v>
      </c>
      <c r="AK178" s="88">
        <v>165</v>
      </c>
      <c r="AL178" s="88">
        <v>63</v>
      </c>
      <c r="AM178" s="87">
        <v>71</v>
      </c>
      <c r="AN178" s="87">
        <v>0</v>
      </c>
      <c r="AO178" s="91">
        <v>60</v>
      </c>
      <c r="AP178" s="91">
        <v>79</v>
      </c>
      <c r="AQ178" s="92">
        <v>55</v>
      </c>
      <c r="AR178" s="92">
        <v>37</v>
      </c>
      <c r="AS178" s="89">
        <v>41</v>
      </c>
      <c r="AT178" s="89">
        <v>12</v>
      </c>
      <c r="AU178" s="90">
        <v>34</v>
      </c>
      <c r="AV178" s="90">
        <v>25</v>
      </c>
      <c r="AW178" s="21">
        <f t="shared" si="29"/>
        <v>288.17261677413558</v>
      </c>
      <c r="AX178" s="21">
        <f>IFERROR(INT(AW178*'udziały-w-rynku'!$C$27),0)</f>
        <v>1435</v>
      </c>
      <c r="AY178" s="39">
        <f t="shared" si="30"/>
        <v>1435</v>
      </c>
      <c r="AZ178" s="34">
        <f t="shared" si="31"/>
        <v>425</v>
      </c>
      <c r="BA178" s="31">
        <f t="shared" si="32"/>
        <v>1.4207920792079207</v>
      </c>
      <c r="BB178" s="70" t="s">
        <v>429</v>
      </c>
      <c r="BC178" s="125" t="s">
        <v>425</v>
      </c>
      <c r="BD178" s="70">
        <f t="shared" si="37"/>
        <v>1435</v>
      </c>
      <c r="BE178" s="71">
        <f t="shared" si="33"/>
        <v>2.330574539407011E-3</v>
      </c>
      <c r="BF178" s="161">
        <f t="shared" si="34"/>
        <v>1481.5485652755763</v>
      </c>
      <c r="BG178" s="39">
        <f>INT(IFERROR(AO178*(1/($AJ178/$AI178)),0)*'udziały-w-rynku'!$C$27)</f>
        <v>522</v>
      </c>
      <c r="BH178" s="39">
        <f>INT(IFERROR(AQ178*(1/($AJ178/$AI178)),0)*'udziały-w-rynku'!$C$27)</f>
        <v>478</v>
      </c>
      <c r="BI178" s="21">
        <f t="shared" si="35"/>
        <v>124.00155024826439</v>
      </c>
      <c r="BJ178" s="21">
        <f>IFERROR(INT(BI178*'udziały-w-rynku'!$C$27),0)</f>
        <v>617</v>
      </c>
      <c r="BK178" s="170">
        <f t="shared" si="36"/>
        <v>617</v>
      </c>
      <c r="BL178" s="40">
        <f>INT(IFERROR(AS178*(1/($AJ178/$AI178)),0)*'udziały-w-rynku'!$C$27)</f>
        <v>356</v>
      </c>
      <c r="BM178" s="40">
        <f>INT(IFERROR(AU178*(1/($AJ178/$AI178)),0)*'udziały-w-rynku'!$C$27)</f>
        <v>295</v>
      </c>
    </row>
    <row r="179" spans="1:65">
      <c r="A179" s="158">
        <f>VLOOKUP(B179,konwerter_rejonów!A:B,2,FALSE)</f>
        <v>176</v>
      </c>
      <c r="B179" s="11">
        <v>176</v>
      </c>
      <c r="C179" s="85" t="str">
        <f>IFERROR(VLOOKUP(A179,konwerter_rejonów!E:F,2,FALSE),A179)</f>
        <v>A37</v>
      </c>
      <c r="D179" s="8" t="s">
        <v>385</v>
      </c>
      <c r="E179" s="8" t="str">
        <f>VLOOKUP(B179,konwerter_rejonów!A:C,3,FALSE)</f>
        <v>Lasek Oporowski</v>
      </c>
      <c r="F179" s="8">
        <v>0</v>
      </c>
      <c r="G179" s="8">
        <v>1</v>
      </c>
      <c r="H179" s="8">
        <v>1</v>
      </c>
      <c r="I179" s="8">
        <v>0</v>
      </c>
      <c r="J179" s="8">
        <v>2</v>
      </c>
      <c r="K179" s="8">
        <v>2</v>
      </c>
      <c r="L179" s="8">
        <v>0</v>
      </c>
      <c r="M179" s="19">
        <v>6</v>
      </c>
      <c r="N179" s="8">
        <v>0</v>
      </c>
      <c r="O179" s="8">
        <v>0</v>
      </c>
      <c r="P179" s="8">
        <v>0</v>
      </c>
      <c r="Q179" s="8">
        <v>0</v>
      </c>
      <c r="R179" s="8">
        <v>3</v>
      </c>
      <c r="S179" s="8">
        <v>0</v>
      </c>
      <c r="T179" s="8">
        <v>0</v>
      </c>
      <c r="U179" s="19">
        <v>3</v>
      </c>
      <c r="V179" s="8">
        <v>22</v>
      </c>
      <c r="W179" s="8">
        <v>22</v>
      </c>
      <c r="X179" s="8">
        <v>549</v>
      </c>
      <c r="Y179" s="8">
        <v>93</v>
      </c>
      <c r="Z179" s="8">
        <v>0</v>
      </c>
      <c r="AA179" s="8">
        <v>0</v>
      </c>
      <c r="AB179" s="8">
        <v>10</v>
      </c>
      <c r="AC179" s="173">
        <v>176</v>
      </c>
      <c r="AD179" s="173">
        <v>0</v>
      </c>
      <c r="AE179" s="157">
        <f t="shared" si="26"/>
        <v>9</v>
      </c>
      <c r="AF179" s="157">
        <f t="shared" si="27"/>
        <v>9</v>
      </c>
      <c r="AG179" s="157">
        <f t="shared" si="28"/>
        <v>567532</v>
      </c>
      <c r="AH179" s="127">
        <v>3</v>
      </c>
      <c r="AI179" s="46">
        <v>77735</v>
      </c>
      <c r="AJ179" s="19">
        <v>44509</v>
      </c>
      <c r="AK179" s="88">
        <v>81</v>
      </c>
      <c r="AL179" s="88">
        <v>28</v>
      </c>
      <c r="AM179" s="87">
        <v>78</v>
      </c>
      <c r="AN179" s="87">
        <v>0</v>
      </c>
      <c r="AO179" s="91">
        <v>43</v>
      </c>
      <c r="AP179" s="91">
        <v>-1</v>
      </c>
      <c r="AQ179" s="92">
        <v>36</v>
      </c>
      <c r="AR179" s="92">
        <v>18</v>
      </c>
      <c r="AS179" s="89">
        <v>51</v>
      </c>
      <c r="AT179" s="89">
        <v>15</v>
      </c>
      <c r="AU179" s="90">
        <v>44</v>
      </c>
      <c r="AV179" s="90">
        <v>21</v>
      </c>
      <c r="AW179" s="21">
        <f t="shared" si="29"/>
        <v>141.46655732548473</v>
      </c>
      <c r="AX179" s="21">
        <f>IFERROR(INT(AW179*'udziały-w-rynku'!$C$27),0)</f>
        <v>704</v>
      </c>
      <c r="AY179" s="39">
        <f t="shared" si="30"/>
        <v>704</v>
      </c>
      <c r="AZ179" s="34">
        <f t="shared" si="31"/>
        <v>695</v>
      </c>
      <c r="BA179" s="31">
        <f t="shared" si="32"/>
        <v>78.222222222222229</v>
      </c>
      <c r="BB179" s="70" t="s">
        <v>429</v>
      </c>
      <c r="BC179" s="125" t="s">
        <v>426</v>
      </c>
      <c r="BD179" s="70">
        <f t="shared" si="37"/>
        <v>9</v>
      </c>
      <c r="BE179" s="71">
        <f t="shared" si="33"/>
        <v>1.4616843801158954E-5</v>
      </c>
      <c r="BF179" s="161">
        <f t="shared" si="34"/>
        <v>9.2919422212405482</v>
      </c>
      <c r="BG179" s="39">
        <f>INT(IFERROR(AO179*(1/($AJ179/$AI179)),0)*'udziały-w-rynku'!$C$27)</f>
        <v>374</v>
      </c>
      <c r="BH179" s="39">
        <f>INT(IFERROR(AQ179*(1/($AJ179/$AI179)),0)*'udziały-w-rynku'!$C$27)</f>
        <v>313</v>
      </c>
      <c r="BI179" s="21">
        <f t="shared" si="35"/>
        <v>136.22705520231864</v>
      </c>
      <c r="BJ179" s="21">
        <f>IFERROR(INT(BI179*'udziały-w-rynku'!$C$27),0)</f>
        <v>678</v>
      </c>
      <c r="BK179" s="170">
        <f t="shared" si="36"/>
        <v>678</v>
      </c>
      <c r="BL179" s="40">
        <f>INT(IFERROR(AS179*(1/($AJ179/$AI179)),0)*'udziały-w-rynku'!$C$27)</f>
        <v>443</v>
      </c>
      <c r="BM179" s="40">
        <f>INT(IFERROR(AU179*(1/($AJ179/$AI179)),0)*'udziały-w-rynku'!$C$27)</f>
        <v>382</v>
      </c>
    </row>
    <row r="180" spans="1:65">
      <c r="A180" s="158">
        <f>VLOOKUP(B180,konwerter_rejonów!A:B,2,FALSE)</f>
        <v>177</v>
      </c>
      <c r="B180" s="11">
        <v>177</v>
      </c>
      <c r="C180" s="85">
        <f>IFERROR(VLOOKUP(A180,konwerter_rejonów!E:F,2,FALSE),A180)</f>
        <v>177</v>
      </c>
      <c r="D180" s="8" t="s">
        <v>385</v>
      </c>
      <c r="E180" s="8" t="str">
        <f>VLOOKUP(B180,konwerter_rejonów!A:C,3,FALSE)</f>
        <v>Avicenny (Poczta)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19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19">
        <v>0</v>
      </c>
      <c r="V180" s="8">
        <v>2922</v>
      </c>
      <c r="W180" s="8">
        <v>253</v>
      </c>
      <c r="X180" s="8">
        <v>483</v>
      </c>
      <c r="Y180" s="8">
        <v>1335</v>
      </c>
      <c r="Z180" s="8">
        <v>0</v>
      </c>
      <c r="AA180" s="8">
        <v>0</v>
      </c>
      <c r="AB180" s="8">
        <v>0</v>
      </c>
      <c r="AC180" s="173">
        <v>177</v>
      </c>
      <c r="AD180" s="173">
        <v>176</v>
      </c>
      <c r="AE180" s="157">
        <f t="shared" si="26"/>
        <v>0</v>
      </c>
      <c r="AF180" s="157">
        <f t="shared" si="27"/>
        <v>0</v>
      </c>
      <c r="AG180" s="157">
        <f t="shared" si="28"/>
        <v>567532</v>
      </c>
      <c r="AH180" s="127">
        <v>26</v>
      </c>
      <c r="AI180" s="46">
        <v>77735</v>
      </c>
      <c r="AJ180" s="19">
        <v>44509</v>
      </c>
      <c r="AK180" s="88" t="s">
        <v>871</v>
      </c>
      <c r="AL180" s="88" t="s">
        <v>871</v>
      </c>
      <c r="AM180" s="87" t="s">
        <v>871</v>
      </c>
      <c r="AN180" s="87" t="s">
        <v>871</v>
      </c>
      <c r="AO180" s="91" t="s">
        <v>871</v>
      </c>
      <c r="AP180" s="91" t="s">
        <v>871</v>
      </c>
      <c r="AQ180" s="92" t="s">
        <v>871</v>
      </c>
      <c r="AR180" s="92" t="s">
        <v>871</v>
      </c>
      <c r="AS180" s="89" t="s">
        <v>871</v>
      </c>
      <c r="AT180" s="89" t="s">
        <v>871</v>
      </c>
      <c r="AU180" s="90" t="s">
        <v>871</v>
      </c>
      <c r="AV180" s="90" t="s">
        <v>871</v>
      </c>
      <c r="AW180" s="21">
        <f t="shared" si="29"/>
        <v>0</v>
      </c>
      <c r="AX180" s="21">
        <f>IFERROR(INT(AW180*'udziały-w-rynku'!$C$27),0)</f>
        <v>0</v>
      </c>
      <c r="AY180" s="39">
        <f t="shared" si="30"/>
        <v>0</v>
      </c>
      <c r="AZ180" s="34">
        <f t="shared" si="31"/>
        <v>0</v>
      </c>
      <c r="BA180" s="31" t="str">
        <f t="shared" si="32"/>
        <v/>
      </c>
      <c r="BB180" s="70" t="s">
        <v>429</v>
      </c>
      <c r="BC180" s="125" t="s">
        <v>426</v>
      </c>
      <c r="BD180" s="70">
        <f t="shared" si="37"/>
        <v>0</v>
      </c>
      <c r="BE180" s="71">
        <f t="shared" si="33"/>
        <v>0</v>
      </c>
      <c r="BF180" s="161">
        <f t="shared" si="34"/>
        <v>0</v>
      </c>
      <c r="BG180" s="39">
        <f>INT(IFERROR(AO180*(1/($AJ180/$AI180)),0)*'udziały-w-rynku'!$C$27)</f>
        <v>0</v>
      </c>
      <c r="BH180" s="39">
        <f>INT(IFERROR(AQ180*(1/($AJ180/$AI180)),0)*'udziały-w-rynku'!$C$27)</f>
        <v>0</v>
      </c>
      <c r="BI180" s="21">
        <f t="shared" si="35"/>
        <v>0</v>
      </c>
      <c r="BJ180" s="21">
        <f>IFERROR(INT(BI180*'udziały-w-rynku'!$C$27),0)</f>
        <v>0</v>
      </c>
      <c r="BK180" s="170">
        <f t="shared" si="36"/>
        <v>0</v>
      </c>
      <c r="BL180" s="40">
        <f>INT(IFERROR(AS180*(1/($AJ180/$AI180)),0)*'udziały-w-rynku'!$C$27)</f>
        <v>0</v>
      </c>
      <c r="BM180" s="40">
        <f>INT(IFERROR(AU180*(1/($AJ180/$AI180)),0)*'udziały-w-rynku'!$C$27)</f>
        <v>0</v>
      </c>
    </row>
    <row r="181" spans="1:65">
      <c r="A181" s="158">
        <f>VLOOKUP(B181,konwerter_rejonów!A:B,2,FALSE)</f>
        <v>178</v>
      </c>
      <c r="B181" s="11">
        <v>178</v>
      </c>
      <c r="C181" s="85" t="str">
        <f>IFERROR(VLOOKUP(A181,konwerter_rejonów!E:F,2,FALSE),A181)</f>
        <v>A37</v>
      </c>
      <c r="D181" s="8" t="s">
        <v>385</v>
      </c>
      <c r="E181" s="8" t="str">
        <f>VLOOKUP(B181,konwerter_rejonów!A:C,3,FALSE)</f>
        <v>Solskiego</v>
      </c>
      <c r="F181" s="8">
        <v>87</v>
      </c>
      <c r="G181" s="8">
        <v>156</v>
      </c>
      <c r="H181" s="8">
        <v>28</v>
      </c>
      <c r="I181" s="8">
        <v>37</v>
      </c>
      <c r="J181" s="8">
        <v>397</v>
      </c>
      <c r="K181" s="8">
        <v>216</v>
      </c>
      <c r="L181" s="8">
        <v>210</v>
      </c>
      <c r="M181" s="19">
        <v>1131</v>
      </c>
      <c r="N181" s="8">
        <v>3</v>
      </c>
      <c r="O181" s="8">
        <v>3</v>
      </c>
      <c r="P181" s="8">
        <v>1</v>
      </c>
      <c r="Q181" s="8">
        <v>2</v>
      </c>
      <c r="R181" s="8">
        <v>23</v>
      </c>
      <c r="S181" s="8">
        <v>6</v>
      </c>
      <c r="T181" s="8">
        <v>2</v>
      </c>
      <c r="U181" s="19">
        <v>40</v>
      </c>
      <c r="V181" s="8">
        <v>1426</v>
      </c>
      <c r="W181" s="8">
        <v>4978</v>
      </c>
      <c r="X181" s="8">
        <v>81596</v>
      </c>
      <c r="Y181" s="8">
        <v>80</v>
      </c>
      <c r="Z181" s="8">
        <v>0</v>
      </c>
      <c r="AA181" s="8">
        <v>0</v>
      </c>
      <c r="AB181" s="8">
        <v>0</v>
      </c>
      <c r="AC181" s="173">
        <v>178</v>
      </c>
      <c r="AD181" s="173">
        <v>176</v>
      </c>
      <c r="AE181" s="157">
        <f t="shared" si="26"/>
        <v>1171</v>
      </c>
      <c r="AF181" s="157">
        <f t="shared" si="27"/>
        <v>1084</v>
      </c>
      <c r="AG181" s="157">
        <f t="shared" si="28"/>
        <v>567532</v>
      </c>
      <c r="AH181" s="127">
        <v>625</v>
      </c>
      <c r="AI181" s="46">
        <v>77735</v>
      </c>
      <c r="AJ181" s="19">
        <v>44509</v>
      </c>
      <c r="AK181" s="88" t="s">
        <v>871</v>
      </c>
      <c r="AL181" s="88" t="s">
        <v>871</v>
      </c>
      <c r="AM181" s="87" t="s">
        <v>871</v>
      </c>
      <c r="AN181" s="87" t="s">
        <v>871</v>
      </c>
      <c r="AO181" s="91" t="s">
        <v>871</v>
      </c>
      <c r="AP181" s="91" t="s">
        <v>871</v>
      </c>
      <c r="AQ181" s="92" t="s">
        <v>871</v>
      </c>
      <c r="AR181" s="92" t="s">
        <v>871</v>
      </c>
      <c r="AS181" s="89" t="s">
        <v>871</v>
      </c>
      <c r="AT181" s="89" t="s">
        <v>871</v>
      </c>
      <c r="AU181" s="90" t="s">
        <v>871</v>
      </c>
      <c r="AV181" s="90" t="s">
        <v>871</v>
      </c>
      <c r="AW181" s="21">
        <f t="shared" si="29"/>
        <v>0</v>
      </c>
      <c r="AX181" s="21">
        <f>IFERROR(INT(AW181*'udziały-w-rynku'!$C$27),0)</f>
        <v>0</v>
      </c>
      <c r="AY181" s="39">
        <f t="shared" si="30"/>
        <v>0</v>
      </c>
      <c r="AZ181" s="34">
        <f t="shared" si="31"/>
        <v>-1084</v>
      </c>
      <c r="BA181" s="31">
        <f t="shared" si="32"/>
        <v>0</v>
      </c>
      <c r="BB181" s="70" t="s">
        <v>429</v>
      </c>
      <c r="BC181" s="125" t="s">
        <v>426</v>
      </c>
      <c r="BD181" s="70">
        <f t="shared" si="37"/>
        <v>1084</v>
      </c>
      <c r="BE181" s="71">
        <f t="shared" si="33"/>
        <v>1.7605176311618117E-3</v>
      </c>
      <c r="BF181" s="161">
        <f t="shared" si="34"/>
        <v>1119.1628186471949</v>
      </c>
      <c r="BG181" s="39">
        <f>INT(IFERROR(AO181*(1/($AJ181/$AI181)),0)*'udziały-w-rynku'!$C$27)</f>
        <v>0</v>
      </c>
      <c r="BH181" s="39">
        <f>INT(IFERROR(AQ181*(1/($AJ181/$AI181)),0)*'udziały-w-rynku'!$C$27)</f>
        <v>0</v>
      </c>
      <c r="BI181" s="21">
        <f t="shared" si="35"/>
        <v>0</v>
      </c>
      <c r="BJ181" s="21">
        <f>IFERROR(INT(BI181*'udziały-w-rynku'!$C$27),0)</f>
        <v>0</v>
      </c>
      <c r="BK181" s="170">
        <f t="shared" si="36"/>
        <v>0</v>
      </c>
      <c r="BL181" s="40">
        <f>INT(IFERROR(AS181*(1/($AJ181/$AI181)),0)*'udziały-w-rynku'!$C$27)</f>
        <v>0</v>
      </c>
      <c r="BM181" s="40">
        <f>INT(IFERROR(AU181*(1/($AJ181/$AI181)),0)*'udziały-w-rynku'!$C$27)</f>
        <v>0</v>
      </c>
    </row>
    <row r="182" spans="1:65">
      <c r="A182" s="158">
        <f>VLOOKUP(B182,konwerter_rejonów!A:B,2,FALSE)</f>
        <v>179</v>
      </c>
      <c r="B182" s="11">
        <v>179</v>
      </c>
      <c r="C182" s="85" t="str">
        <f>IFERROR(VLOOKUP(A182,konwerter_rejonów!E:F,2,FALSE),A182)</f>
        <v>A37</v>
      </c>
      <c r="D182" s="8" t="s">
        <v>385</v>
      </c>
      <c r="E182" s="8" t="str">
        <f>VLOOKUP(B182,konwerter_rejonów!A:C,3,FALSE)</f>
        <v>Aleja Piastów</v>
      </c>
      <c r="F182" s="8">
        <v>85</v>
      </c>
      <c r="G182" s="8">
        <v>123</v>
      </c>
      <c r="H182" s="8">
        <v>37</v>
      </c>
      <c r="I182" s="8">
        <v>56</v>
      </c>
      <c r="J182" s="8">
        <v>408</v>
      </c>
      <c r="K182" s="8">
        <v>333</v>
      </c>
      <c r="L182" s="8">
        <v>411</v>
      </c>
      <c r="M182" s="19">
        <v>1453</v>
      </c>
      <c r="N182" s="8">
        <v>1</v>
      </c>
      <c r="O182" s="8">
        <v>4</v>
      </c>
      <c r="P182" s="8">
        <v>0</v>
      </c>
      <c r="Q182" s="8">
        <v>1</v>
      </c>
      <c r="R182" s="8">
        <v>10</v>
      </c>
      <c r="S182" s="8">
        <v>2</v>
      </c>
      <c r="T182" s="8">
        <v>2</v>
      </c>
      <c r="U182" s="19">
        <v>20</v>
      </c>
      <c r="V182" s="8">
        <v>1734</v>
      </c>
      <c r="W182" s="8">
        <v>1535</v>
      </c>
      <c r="X182" s="8">
        <v>104681</v>
      </c>
      <c r="Y182" s="8">
        <v>51</v>
      </c>
      <c r="Z182" s="8">
        <v>335</v>
      </c>
      <c r="AA182" s="8">
        <v>0</v>
      </c>
      <c r="AB182" s="8">
        <v>5</v>
      </c>
      <c r="AC182" s="173">
        <v>179</v>
      </c>
      <c r="AD182" s="173">
        <v>0</v>
      </c>
      <c r="AE182" s="157">
        <f t="shared" si="26"/>
        <v>1473</v>
      </c>
      <c r="AF182" s="157">
        <f t="shared" si="27"/>
        <v>1388</v>
      </c>
      <c r="AG182" s="157">
        <f t="shared" si="28"/>
        <v>567532</v>
      </c>
      <c r="AH182" s="127">
        <v>645</v>
      </c>
      <c r="AI182" s="46">
        <v>77735</v>
      </c>
      <c r="AJ182" s="19">
        <v>44509</v>
      </c>
      <c r="AK182" s="88">
        <v>143</v>
      </c>
      <c r="AL182" s="88">
        <v>35</v>
      </c>
      <c r="AM182" s="87">
        <v>68</v>
      </c>
      <c r="AN182" s="87">
        <v>0</v>
      </c>
      <c r="AO182" s="91">
        <v>53</v>
      </c>
      <c r="AP182" s="91">
        <v>84</v>
      </c>
      <c r="AQ182" s="92">
        <v>52</v>
      </c>
      <c r="AR182" s="92">
        <v>21</v>
      </c>
      <c r="AS182" s="89">
        <v>70</v>
      </c>
      <c r="AT182" s="89">
        <v>21</v>
      </c>
      <c r="AU182" s="90">
        <v>39</v>
      </c>
      <c r="AV182" s="90">
        <v>29</v>
      </c>
      <c r="AW182" s="21">
        <f t="shared" si="29"/>
        <v>249.74960120425084</v>
      </c>
      <c r="AX182" s="21">
        <f>IFERROR(INT(AW182*'udziały-w-rynku'!$C$27),0)</f>
        <v>1244</v>
      </c>
      <c r="AY182" s="39">
        <f t="shared" si="30"/>
        <v>1244</v>
      </c>
      <c r="AZ182" s="34">
        <f t="shared" si="31"/>
        <v>-144</v>
      </c>
      <c r="BA182" s="31">
        <f t="shared" si="32"/>
        <v>0.89625360230547546</v>
      </c>
      <c r="BB182" s="70" t="s">
        <v>429</v>
      </c>
      <c r="BC182" s="125" t="s">
        <v>426</v>
      </c>
      <c r="BD182" s="70">
        <f t="shared" si="37"/>
        <v>1388</v>
      </c>
      <c r="BE182" s="71">
        <f t="shared" si="33"/>
        <v>2.2542421328898476E-3</v>
      </c>
      <c r="BF182" s="161">
        <f t="shared" si="34"/>
        <v>1433.023978120209</v>
      </c>
      <c r="BG182" s="39">
        <f>INT(IFERROR(AO182*(1/($AJ182/$AI182)),0)*'udziały-w-rynku'!$C$27)</f>
        <v>461</v>
      </c>
      <c r="BH182" s="39">
        <f>INT(IFERROR(AQ182*(1/($AJ182/$AI182)),0)*'udziały-w-rynku'!$C$27)</f>
        <v>452</v>
      </c>
      <c r="BI182" s="21">
        <f t="shared" si="35"/>
        <v>118.7620481250983</v>
      </c>
      <c r="BJ182" s="21">
        <f>IFERROR(INT(BI182*'udziały-w-rynku'!$C$27),0)</f>
        <v>591</v>
      </c>
      <c r="BK182" s="170">
        <f t="shared" si="36"/>
        <v>591</v>
      </c>
      <c r="BL182" s="40">
        <f>INT(IFERROR(AS182*(1/($AJ182/$AI182)),0)*'udziały-w-rynku'!$C$27)</f>
        <v>609</v>
      </c>
      <c r="BM182" s="40">
        <f>INT(IFERROR(AU182*(1/($AJ182/$AI182)),0)*'udziały-w-rynku'!$C$27)</f>
        <v>339</v>
      </c>
    </row>
    <row r="183" spans="1:65">
      <c r="A183" s="158">
        <f>VLOOKUP(B183,konwerter_rejonów!A:B,2,FALSE)</f>
        <v>180</v>
      </c>
      <c r="B183" s="11">
        <v>180</v>
      </c>
      <c r="C183" s="85">
        <f>IFERROR(VLOOKUP(A183,konwerter_rejonów!E:F,2,FALSE),A183)</f>
        <v>180</v>
      </c>
      <c r="D183" s="8" t="s">
        <v>385</v>
      </c>
      <c r="E183" s="8" t="str">
        <f>VLOOKUP(B183,konwerter_rejonów!A:C,3,FALSE)</f>
        <v>Oporów</v>
      </c>
      <c r="F183" s="8">
        <v>142</v>
      </c>
      <c r="G183" s="8">
        <v>224</v>
      </c>
      <c r="H183" s="8">
        <v>84</v>
      </c>
      <c r="I183" s="8">
        <v>104</v>
      </c>
      <c r="J183" s="8">
        <v>648</v>
      </c>
      <c r="K183" s="8">
        <v>501</v>
      </c>
      <c r="L183" s="8">
        <v>585</v>
      </c>
      <c r="M183" s="19">
        <v>2288</v>
      </c>
      <c r="N183" s="8">
        <v>7</v>
      </c>
      <c r="O183" s="8">
        <v>12</v>
      </c>
      <c r="P183" s="8">
        <v>4</v>
      </c>
      <c r="Q183" s="8">
        <v>4</v>
      </c>
      <c r="R183" s="8">
        <v>32</v>
      </c>
      <c r="S183" s="8">
        <v>11</v>
      </c>
      <c r="T183" s="8">
        <v>3</v>
      </c>
      <c r="U183" s="19">
        <v>73</v>
      </c>
      <c r="V183" s="8">
        <v>6613</v>
      </c>
      <c r="W183" s="8">
        <v>10081</v>
      </c>
      <c r="X183" s="8">
        <v>165779</v>
      </c>
      <c r="Y183" s="8">
        <v>2899</v>
      </c>
      <c r="Z183" s="8">
        <v>391</v>
      </c>
      <c r="AA183" s="8">
        <v>0</v>
      </c>
      <c r="AB183" s="8">
        <v>0</v>
      </c>
      <c r="AC183" s="173">
        <v>180</v>
      </c>
      <c r="AD183" s="173">
        <v>179</v>
      </c>
      <c r="AE183" s="157">
        <f t="shared" si="26"/>
        <v>2361</v>
      </c>
      <c r="AF183" s="157">
        <f t="shared" si="27"/>
        <v>2219</v>
      </c>
      <c r="AG183" s="157">
        <f t="shared" si="28"/>
        <v>567532</v>
      </c>
      <c r="AH183" s="127">
        <v>1388</v>
      </c>
      <c r="AI183" s="46">
        <v>77735</v>
      </c>
      <c r="AJ183" s="19">
        <v>44509</v>
      </c>
      <c r="AK183" s="88" t="s">
        <v>871</v>
      </c>
      <c r="AL183" s="88" t="s">
        <v>871</v>
      </c>
      <c r="AM183" s="87" t="s">
        <v>871</v>
      </c>
      <c r="AN183" s="87" t="s">
        <v>871</v>
      </c>
      <c r="AO183" s="91" t="s">
        <v>871</v>
      </c>
      <c r="AP183" s="91" t="s">
        <v>871</v>
      </c>
      <c r="AQ183" s="92" t="s">
        <v>871</v>
      </c>
      <c r="AR183" s="92" t="s">
        <v>871</v>
      </c>
      <c r="AS183" s="89" t="s">
        <v>871</v>
      </c>
      <c r="AT183" s="89" t="s">
        <v>871</v>
      </c>
      <c r="AU183" s="90" t="s">
        <v>871</v>
      </c>
      <c r="AV183" s="90" t="s">
        <v>871</v>
      </c>
      <c r="AW183" s="21">
        <f t="shared" si="29"/>
        <v>0</v>
      </c>
      <c r="AX183" s="21">
        <f>IFERROR(INT(AW183*'udziały-w-rynku'!$C$27),0)</f>
        <v>0</v>
      </c>
      <c r="AY183" s="39">
        <f t="shared" si="30"/>
        <v>0</v>
      </c>
      <c r="AZ183" s="34">
        <f t="shared" si="31"/>
        <v>-2219</v>
      </c>
      <c r="BA183" s="31">
        <f t="shared" si="32"/>
        <v>0</v>
      </c>
      <c r="BB183" s="70" t="s">
        <v>429</v>
      </c>
      <c r="BC183" s="125" t="s">
        <v>426</v>
      </c>
      <c r="BD183" s="70">
        <f t="shared" si="37"/>
        <v>2219</v>
      </c>
      <c r="BE183" s="71">
        <f t="shared" si="33"/>
        <v>3.6038640438635239E-3</v>
      </c>
      <c r="BF183" s="161">
        <f t="shared" si="34"/>
        <v>2290.9799765480861</v>
      </c>
      <c r="BG183" s="39">
        <f>INT(IFERROR(AO183*(1/($AJ183/$AI183)),0)*'udziały-w-rynku'!$C$27)</f>
        <v>0</v>
      </c>
      <c r="BH183" s="39">
        <f>INT(IFERROR(AQ183*(1/($AJ183/$AI183)),0)*'udziały-w-rynku'!$C$27)</f>
        <v>0</v>
      </c>
      <c r="BI183" s="21">
        <f t="shared" si="35"/>
        <v>0</v>
      </c>
      <c r="BJ183" s="21">
        <f>IFERROR(INT(BI183*'udziały-w-rynku'!$C$27),0)</f>
        <v>0</v>
      </c>
      <c r="BK183" s="170">
        <f t="shared" si="36"/>
        <v>0</v>
      </c>
      <c r="BL183" s="40">
        <f>INT(IFERROR(AS183*(1/($AJ183/$AI183)),0)*'udziały-w-rynku'!$C$27)</f>
        <v>0</v>
      </c>
      <c r="BM183" s="40">
        <f>INT(IFERROR(AU183*(1/($AJ183/$AI183)),0)*'udziały-w-rynku'!$C$27)</f>
        <v>0</v>
      </c>
    </row>
    <row r="184" spans="1:65">
      <c r="A184" s="158">
        <f>VLOOKUP(B184,konwerter_rejonów!A:B,2,FALSE)</f>
        <v>181</v>
      </c>
      <c r="B184" s="11">
        <v>181</v>
      </c>
      <c r="C184" s="85">
        <f>IFERROR(VLOOKUP(A184,konwerter_rejonów!E:F,2,FALSE),A184)</f>
        <v>181</v>
      </c>
      <c r="D184" s="8" t="s">
        <v>385</v>
      </c>
      <c r="E184" s="8" t="str">
        <f>VLOOKUP(B184,konwerter_rejonów!A:C,3,FALSE)</f>
        <v>Wiejska</v>
      </c>
      <c r="F184" s="8">
        <v>121</v>
      </c>
      <c r="G184" s="8">
        <v>137</v>
      </c>
      <c r="H184" s="8">
        <v>56</v>
      </c>
      <c r="I184" s="8">
        <v>119</v>
      </c>
      <c r="J184" s="8">
        <v>564</v>
      </c>
      <c r="K184" s="8">
        <v>528</v>
      </c>
      <c r="L184" s="8">
        <v>361</v>
      </c>
      <c r="M184" s="19">
        <v>1886</v>
      </c>
      <c r="N184" s="8">
        <v>9</v>
      </c>
      <c r="O184" s="8">
        <v>5</v>
      </c>
      <c r="P184" s="8">
        <v>3</v>
      </c>
      <c r="Q184" s="8">
        <v>5</v>
      </c>
      <c r="R184" s="8">
        <v>34</v>
      </c>
      <c r="S184" s="8">
        <v>10</v>
      </c>
      <c r="T184" s="8">
        <v>2</v>
      </c>
      <c r="U184" s="19">
        <v>68</v>
      </c>
      <c r="V184" s="8">
        <v>4693</v>
      </c>
      <c r="W184" s="8">
        <v>1863</v>
      </c>
      <c r="X184" s="8">
        <v>83475</v>
      </c>
      <c r="Y184" s="8">
        <v>6669</v>
      </c>
      <c r="Z184" s="8">
        <v>0</v>
      </c>
      <c r="AA184" s="8">
        <v>0</v>
      </c>
      <c r="AB184" s="8">
        <v>3</v>
      </c>
      <c r="AC184" s="173">
        <v>181</v>
      </c>
      <c r="AD184" s="173">
        <v>0</v>
      </c>
      <c r="AE184" s="157">
        <f t="shared" si="26"/>
        <v>1954</v>
      </c>
      <c r="AF184" s="157">
        <f t="shared" si="27"/>
        <v>1833</v>
      </c>
      <c r="AG184" s="157">
        <f t="shared" si="28"/>
        <v>567532</v>
      </c>
      <c r="AH184" s="127">
        <v>689</v>
      </c>
      <c r="AI184" s="46">
        <v>77735</v>
      </c>
      <c r="AJ184" s="19">
        <v>44509</v>
      </c>
      <c r="AK184" s="88">
        <v>286</v>
      </c>
      <c r="AL184" s="88">
        <v>243</v>
      </c>
      <c r="AM184" s="87">
        <v>130</v>
      </c>
      <c r="AN184" s="87">
        <v>0</v>
      </c>
      <c r="AO184" s="91">
        <v>84</v>
      </c>
      <c r="AP184" s="91">
        <v>-1</v>
      </c>
      <c r="AQ184" s="92">
        <v>121</v>
      </c>
      <c r="AR184" s="92">
        <v>121</v>
      </c>
      <c r="AS184" s="89">
        <v>42</v>
      </c>
      <c r="AT184" s="89">
        <v>39</v>
      </c>
      <c r="AU184" s="90">
        <v>82</v>
      </c>
      <c r="AV184" s="90">
        <v>101</v>
      </c>
      <c r="AW184" s="21">
        <f t="shared" si="29"/>
        <v>499.49920240850167</v>
      </c>
      <c r="AX184" s="21">
        <f>IFERROR(INT(AW184*'udziały-w-rynku'!$C$27),0)</f>
        <v>2488</v>
      </c>
      <c r="AY184" s="39">
        <f t="shared" si="30"/>
        <v>2488</v>
      </c>
      <c r="AZ184" s="34">
        <f t="shared" si="31"/>
        <v>655</v>
      </c>
      <c r="BA184" s="31">
        <f t="shared" si="32"/>
        <v>1.3573376977632297</v>
      </c>
      <c r="BB184" s="70" t="s">
        <v>429</v>
      </c>
      <c r="BC184" s="125" t="s">
        <v>425</v>
      </c>
      <c r="BD184" s="70">
        <f t="shared" si="37"/>
        <v>2488</v>
      </c>
      <c r="BE184" s="71">
        <f t="shared" si="33"/>
        <v>4.0407452641426081E-3</v>
      </c>
      <c r="BF184" s="161">
        <f t="shared" si="34"/>
        <v>2568.70580516072</v>
      </c>
      <c r="BG184" s="39">
        <f>INT(IFERROR(AO184*(1/($AJ184/$AI184)),0)*'udziały-w-rynku'!$C$27)</f>
        <v>730</v>
      </c>
      <c r="BH184" s="39">
        <f>INT(IFERROR(AQ184*(1/($AJ184/$AI184)),0)*'udziały-w-rynku'!$C$27)</f>
        <v>1052</v>
      </c>
      <c r="BI184" s="21">
        <f t="shared" si="35"/>
        <v>227.0450920038644</v>
      </c>
      <c r="BJ184" s="21">
        <f>IFERROR(INT(BI184*'udziały-w-rynku'!$C$27),0)</f>
        <v>1131</v>
      </c>
      <c r="BK184" s="170">
        <f t="shared" si="36"/>
        <v>1131</v>
      </c>
      <c r="BL184" s="40">
        <f>INT(IFERROR(AS184*(1/($AJ184/$AI184)),0)*'udziały-w-rynku'!$C$27)</f>
        <v>365</v>
      </c>
      <c r="BM184" s="40">
        <f>INT(IFERROR(AU184*(1/($AJ184/$AI184)),0)*'udziały-w-rynku'!$C$27)</f>
        <v>713</v>
      </c>
    </row>
    <row r="185" spans="1:65">
      <c r="A185" s="158">
        <f>VLOOKUP(B185,konwerter_rejonów!A:B,2,FALSE)</f>
        <v>182</v>
      </c>
      <c r="B185" s="11">
        <v>182</v>
      </c>
      <c r="C185" s="85">
        <f>IFERROR(VLOOKUP(A185,konwerter_rejonów!E:F,2,FALSE),A185)</f>
        <v>182</v>
      </c>
      <c r="D185" s="8" t="s">
        <v>385</v>
      </c>
      <c r="E185" s="8" t="str">
        <f>VLOOKUP(B185,konwerter_rejonów!A:C,3,FALSE)</f>
        <v>Kwiatkowskiego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19">
        <v>0</v>
      </c>
      <c r="N185" s="8">
        <v>0</v>
      </c>
      <c r="O185" s="8">
        <v>0</v>
      </c>
      <c r="P185" s="8">
        <v>0</v>
      </c>
      <c r="Q185" s="8">
        <v>0</v>
      </c>
      <c r="R185" s="8">
        <v>0</v>
      </c>
      <c r="S185" s="8">
        <v>0</v>
      </c>
      <c r="T185" s="8">
        <v>0</v>
      </c>
      <c r="U185" s="19">
        <v>0</v>
      </c>
      <c r="V185" s="8">
        <v>7702</v>
      </c>
      <c r="W185" s="8">
        <v>152</v>
      </c>
      <c r="X185" s="8">
        <v>0</v>
      </c>
      <c r="Y185" s="8">
        <v>17257</v>
      </c>
      <c r="Z185" s="8">
        <v>0</v>
      </c>
      <c r="AA185" s="8">
        <v>0</v>
      </c>
      <c r="AB185" s="8">
        <v>0</v>
      </c>
      <c r="AC185" s="173">
        <v>182</v>
      </c>
      <c r="AD185" s="173">
        <v>181</v>
      </c>
      <c r="AE185" s="157">
        <f t="shared" si="26"/>
        <v>0</v>
      </c>
      <c r="AF185" s="157">
        <f t="shared" si="27"/>
        <v>0</v>
      </c>
      <c r="AG185" s="157">
        <f t="shared" si="28"/>
        <v>567532</v>
      </c>
      <c r="AH185" s="127">
        <v>1002</v>
      </c>
      <c r="AI185" s="46">
        <v>77735</v>
      </c>
      <c r="AJ185" s="19">
        <v>44509</v>
      </c>
      <c r="AK185" s="88" t="s">
        <v>871</v>
      </c>
      <c r="AL185" s="88" t="s">
        <v>871</v>
      </c>
      <c r="AM185" s="87" t="s">
        <v>871</v>
      </c>
      <c r="AN185" s="87" t="s">
        <v>871</v>
      </c>
      <c r="AO185" s="91" t="s">
        <v>871</v>
      </c>
      <c r="AP185" s="91" t="s">
        <v>871</v>
      </c>
      <c r="AQ185" s="92" t="s">
        <v>871</v>
      </c>
      <c r="AR185" s="92" t="s">
        <v>871</v>
      </c>
      <c r="AS185" s="89" t="s">
        <v>871</v>
      </c>
      <c r="AT185" s="89" t="s">
        <v>871</v>
      </c>
      <c r="AU185" s="90" t="s">
        <v>871</v>
      </c>
      <c r="AV185" s="90" t="s">
        <v>871</v>
      </c>
      <c r="AW185" s="21">
        <f t="shared" si="29"/>
        <v>0</v>
      </c>
      <c r="AX185" s="21">
        <f>IFERROR(INT(AW185*'udziały-w-rynku'!$C$27),0)</f>
        <v>0</v>
      </c>
      <c r="AY185" s="39">
        <f t="shared" si="30"/>
        <v>0</v>
      </c>
      <c r="AZ185" s="34">
        <f t="shared" si="31"/>
        <v>0</v>
      </c>
      <c r="BA185" s="31" t="str">
        <f t="shared" si="32"/>
        <v/>
      </c>
      <c r="BB185" s="70" t="s">
        <v>429</v>
      </c>
      <c r="BC185" s="125" t="s">
        <v>426</v>
      </c>
      <c r="BD185" s="70">
        <f t="shared" si="37"/>
        <v>0</v>
      </c>
      <c r="BE185" s="71">
        <f t="shared" si="33"/>
        <v>0</v>
      </c>
      <c r="BF185" s="161">
        <f t="shared" si="34"/>
        <v>0</v>
      </c>
      <c r="BG185" s="39">
        <f>INT(IFERROR(AO185*(1/($AJ185/$AI185)),0)*'udziały-w-rynku'!$C$27)</f>
        <v>0</v>
      </c>
      <c r="BH185" s="39">
        <f>INT(IFERROR(AQ185*(1/($AJ185/$AI185)),0)*'udziały-w-rynku'!$C$27)</f>
        <v>0</v>
      </c>
      <c r="BI185" s="21">
        <f t="shared" si="35"/>
        <v>0</v>
      </c>
      <c r="BJ185" s="21">
        <f>IFERROR(INT(BI185*'udziały-w-rynku'!$C$27),0)</f>
        <v>0</v>
      </c>
      <c r="BK185" s="170">
        <f t="shared" si="36"/>
        <v>0</v>
      </c>
      <c r="BL185" s="40">
        <f>INT(IFERROR(AS185*(1/($AJ185/$AI185)),0)*'udziały-w-rynku'!$C$27)</f>
        <v>0</v>
      </c>
      <c r="BM185" s="40">
        <f>INT(IFERROR(AU185*(1/($AJ185/$AI185)),0)*'udziały-w-rynku'!$C$27)</f>
        <v>0</v>
      </c>
    </row>
    <row r="186" spans="1:65">
      <c r="A186" s="158">
        <f>VLOOKUP(B186,konwerter_rejonów!A:B,2,FALSE)</f>
        <v>183</v>
      </c>
      <c r="B186" s="11">
        <v>183</v>
      </c>
      <c r="C186" s="85">
        <f>IFERROR(VLOOKUP(A186,konwerter_rejonów!E:F,2,FALSE),A186)</f>
        <v>183</v>
      </c>
      <c r="D186" s="8" t="s">
        <v>385</v>
      </c>
      <c r="E186" s="8" t="str">
        <f>VLOOKUP(B186,konwerter_rejonów!A:C,3,FALSE)</f>
        <v>Giełda T-R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19">
        <v>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19">
        <v>0</v>
      </c>
      <c r="V186" s="8">
        <v>10767</v>
      </c>
      <c r="W186" s="8">
        <v>35461</v>
      </c>
      <c r="X186" s="8">
        <v>0</v>
      </c>
      <c r="Y186" s="8">
        <v>118</v>
      </c>
      <c r="Z186" s="8">
        <v>0</v>
      </c>
      <c r="AA186" s="8">
        <v>0</v>
      </c>
      <c r="AB186" s="8">
        <v>5</v>
      </c>
      <c r="AC186" s="173">
        <v>183</v>
      </c>
      <c r="AD186" s="173">
        <v>0</v>
      </c>
      <c r="AE186" s="157">
        <f t="shared" si="26"/>
        <v>0</v>
      </c>
      <c r="AF186" s="157">
        <f t="shared" si="27"/>
        <v>0</v>
      </c>
      <c r="AG186" s="157">
        <f t="shared" si="28"/>
        <v>567532</v>
      </c>
      <c r="AH186" s="127">
        <v>1341</v>
      </c>
      <c r="AI186" s="46">
        <v>77735</v>
      </c>
      <c r="AJ186" s="19">
        <v>44509</v>
      </c>
      <c r="AK186" s="88">
        <v>73</v>
      </c>
      <c r="AL186" s="88">
        <v>11</v>
      </c>
      <c r="AM186" s="87">
        <v>50</v>
      </c>
      <c r="AN186" s="87">
        <v>0</v>
      </c>
      <c r="AO186" s="91">
        <v>28</v>
      </c>
      <c r="AP186" s="91">
        <v>-1</v>
      </c>
      <c r="AQ186" s="92">
        <v>22</v>
      </c>
      <c r="AR186" s="92">
        <v>10</v>
      </c>
      <c r="AS186" s="89">
        <v>46</v>
      </c>
      <c r="AT186" s="89">
        <v>14</v>
      </c>
      <c r="AU186" s="90">
        <v>25</v>
      </c>
      <c r="AV186" s="90">
        <v>12</v>
      </c>
      <c r="AW186" s="21">
        <f t="shared" si="29"/>
        <v>127.49455166370846</v>
      </c>
      <c r="AX186" s="21">
        <f>IFERROR(INT(AW186*'udziały-w-rynku'!$C$27),0)</f>
        <v>635</v>
      </c>
      <c r="AY186" s="39">
        <f t="shared" si="30"/>
        <v>635</v>
      </c>
      <c r="AZ186" s="34">
        <f t="shared" si="31"/>
        <v>635</v>
      </c>
      <c r="BA186" s="31" t="str">
        <f t="shared" si="32"/>
        <v/>
      </c>
      <c r="BB186" s="70" t="s">
        <v>429</v>
      </c>
      <c r="BC186" s="125" t="s">
        <v>426</v>
      </c>
      <c r="BD186" s="70">
        <f t="shared" si="37"/>
        <v>0</v>
      </c>
      <c r="BE186" s="71">
        <f t="shared" si="33"/>
        <v>0</v>
      </c>
      <c r="BF186" s="161">
        <f t="shared" si="34"/>
        <v>0</v>
      </c>
      <c r="BG186" s="39">
        <f>INT(IFERROR(AO186*(1/($AJ186/$AI186)),0)*'udziały-w-rynku'!$C$27)</f>
        <v>243</v>
      </c>
      <c r="BH186" s="39">
        <f>INT(IFERROR(AQ186*(1/($AJ186/$AI186)),0)*'udziały-w-rynku'!$C$27)</f>
        <v>191</v>
      </c>
      <c r="BI186" s="21">
        <f t="shared" si="35"/>
        <v>87.325035386101689</v>
      </c>
      <c r="BJ186" s="21">
        <f>IFERROR(INT(BI186*'udziały-w-rynku'!$C$27),0)</f>
        <v>435</v>
      </c>
      <c r="BK186" s="170">
        <f t="shared" si="36"/>
        <v>435</v>
      </c>
      <c r="BL186" s="40">
        <f>INT(IFERROR(AS186*(1/($AJ186/$AI186)),0)*'udziały-w-rynku'!$C$27)</f>
        <v>400</v>
      </c>
      <c r="BM186" s="40">
        <f>INT(IFERROR(AU186*(1/($AJ186/$AI186)),0)*'udziały-w-rynku'!$C$27)</f>
        <v>217</v>
      </c>
    </row>
    <row r="187" spans="1:65">
      <c r="A187" s="158">
        <f>VLOOKUP(B187,konwerter_rejonów!A:B,2,FALSE)</f>
        <v>184</v>
      </c>
      <c r="B187" s="11">
        <v>184</v>
      </c>
      <c r="C187" s="85" t="str">
        <f>IFERROR(VLOOKUP(A187,konwerter_rejonów!E:F,2,FALSE),A187)</f>
        <v>A38</v>
      </c>
      <c r="D187" s="8" t="s">
        <v>385</v>
      </c>
      <c r="E187" s="8" t="str">
        <f>VLOOKUP(B187,konwerter_rejonów!A:C,3,FALSE)</f>
        <v>Karmelkowa</v>
      </c>
      <c r="F187" s="8">
        <v>73</v>
      </c>
      <c r="G187" s="8">
        <v>109</v>
      </c>
      <c r="H187" s="8">
        <v>31</v>
      </c>
      <c r="I187" s="8">
        <v>27</v>
      </c>
      <c r="J187" s="8">
        <v>312</v>
      </c>
      <c r="K187" s="8">
        <v>151</v>
      </c>
      <c r="L187" s="8">
        <v>118</v>
      </c>
      <c r="M187" s="19">
        <v>821</v>
      </c>
      <c r="N187" s="8">
        <v>5</v>
      </c>
      <c r="O187" s="8">
        <v>0</v>
      </c>
      <c r="P187" s="8">
        <v>0</v>
      </c>
      <c r="Q187" s="8">
        <v>0</v>
      </c>
      <c r="R187" s="8">
        <v>19</v>
      </c>
      <c r="S187" s="8">
        <v>2</v>
      </c>
      <c r="T187" s="8">
        <v>0</v>
      </c>
      <c r="U187" s="19">
        <v>26</v>
      </c>
      <c r="V187" s="8">
        <v>6</v>
      </c>
      <c r="W187" s="8">
        <v>222</v>
      </c>
      <c r="X187" s="8">
        <v>61443</v>
      </c>
      <c r="Y187" s="8">
        <v>212</v>
      </c>
      <c r="Z187" s="8">
        <v>329</v>
      </c>
      <c r="AA187" s="8">
        <v>0</v>
      </c>
      <c r="AB187" s="8">
        <v>0</v>
      </c>
      <c r="AC187" s="173">
        <v>184</v>
      </c>
      <c r="AD187" s="173">
        <v>0</v>
      </c>
      <c r="AE187" s="157">
        <f t="shared" si="26"/>
        <v>847</v>
      </c>
      <c r="AF187" s="157">
        <f t="shared" si="27"/>
        <v>774</v>
      </c>
      <c r="AG187" s="157">
        <f t="shared" si="28"/>
        <v>567532</v>
      </c>
      <c r="AH187" s="127">
        <v>226</v>
      </c>
      <c r="AI187" s="46">
        <v>77735</v>
      </c>
      <c r="AJ187" s="19">
        <v>44509</v>
      </c>
      <c r="AK187" s="88" t="s">
        <v>871</v>
      </c>
      <c r="AL187" s="88" t="s">
        <v>871</v>
      </c>
      <c r="AM187" s="87" t="s">
        <v>871</v>
      </c>
      <c r="AN187" s="87" t="s">
        <v>871</v>
      </c>
      <c r="AO187" s="91" t="s">
        <v>871</v>
      </c>
      <c r="AP187" s="91" t="s">
        <v>871</v>
      </c>
      <c r="AQ187" s="92" t="s">
        <v>871</v>
      </c>
      <c r="AR187" s="92" t="s">
        <v>871</v>
      </c>
      <c r="AS187" s="89" t="s">
        <v>871</v>
      </c>
      <c r="AT187" s="89" t="s">
        <v>871</v>
      </c>
      <c r="AU187" s="90" t="s">
        <v>871</v>
      </c>
      <c r="AV187" s="90" t="s">
        <v>871</v>
      </c>
      <c r="AW187" s="21">
        <f t="shared" si="29"/>
        <v>0</v>
      </c>
      <c r="AX187" s="21">
        <f>IFERROR(INT(AW187*'udziały-w-rynku'!$C$27),0)</f>
        <v>0</v>
      </c>
      <c r="AY187" s="39">
        <f t="shared" si="30"/>
        <v>0</v>
      </c>
      <c r="AZ187" s="34">
        <f t="shared" si="31"/>
        <v>-774</v>
      </c>
      <c r="BA187" s="31">
        <f t="shared" si="32"/>
        <v>0</v>
      </c>
      <c r="BB187" s="70" t="s">
        <v>429</v>
      </c>
      <c r="BC187" s="125" t="s">
        <v>426</v>
      </c>
      <c r="BD187" s="70">
        <f t="shared" si="37"/>
        <v>774</v>
      </c>
      <c r="BE187" s="71">
        <f t="shared" si="33"/>
        <v>1.25704856689967E-3</v>
      </c>
      <c r="BF187" s="161">
        <f t="shared" si="34"/>
        <v>799.10703102668708</v>
      </c>
      <c r="BG187" s="39">
        <f>INT(IFERROR(AO187*(1/($AJ187/$AI187)),0)*'udziały-w-rynku'!$C$27)</f>
        <v>0</v>
      </c>
      <c r="BH187" s="39">
        <f>INT(IFERROR(AQ187*(1/($AJ187/$AI187)),0)*'udziały-w-rynku'!$C$27)</f>
        <v>0</v>
      </c>
      <c r="BI187" s="21">
        <f t="shared" si="35"/>
        <v>0</v>
      </c>
      <c r="BJ187" s="21">
        <f>IFERROR(INT(BI187*'udziały-w-rynku'!$C$27),0)</f>
        <v>0</v>
      </c>
      <c r="BK187" s="170">
        <f t="shared" si="36"/>
        <v>0</v>
      </c>
      <c r="BL187" s="40">
        <f>INT(IFERROR(AS187*(1/($AJ187/$AI187)),0)*'udziały-w-rynku'!$C$27)</f>
        <v>0</v>
      </c>
      <c r="BM187" s="40">
        <f>INT(IFERROR(AU187*(1/($AJ187/$AI187)),0)*'udziały-w-rynku'!$C$27)</f>
        <v>0</v>
      </c>
    </row>
    <row r="188" spans="1:65">
      <c r="A188" s="158">
        <f>VLOOKUP(B188,konwerter_rejonów!A:B,2,FALSE)</f>
        <v>185</v>
      </c>
      <c r="B188" s="11">
        <v>185</v>
      </c>
      <c r="C188" s="85" t="str">
        <f>IFERROR(VLOOKUP(A188,konwerter_rejonów!E:F,2,FALSE),A188)</f>
        <v>A38</v>
      </c>
      <c r="D188" s="8" t="s">
        <v>385</v>
      </c>
      <c r="E188" s="8" t="str">
        <f>VLOOKUP(B188,konwerter_rejonów!A:C,3,FALSE)</f>
        <v>Klecina</v>
      </c>
      <c r="F188" s="8">
        <v>128</v>
      </c>
      <c r="G188" s="8">
        <v>95</v>
      </c>
      <c r="H188" s="8">
        <v>33</v>
      </c>
      <c r="I188" s="8">
        <v>55</v>
      </c>
      <c r="J188" s="8">
        <v>492</v>
      </c>
      <c r="K188" s="8">
        <v>207</v>
      </c>
      <c r="L188" s="8">
        <v>163</v>
      </c>
      <c r="M188" s="19">
        <v>1173</v>
      </c>
      <c r="N188" s="8">
        <v>6</v>
      </c>
      <c r="O188" s="8">
        <v>6</v>
      </c>
      <c r="P188" s="8">
        <v>1</v>
      </c>
      <c r="Q188" s="8">
        <v>1</v>
      </c>
      <c r="R188" s="8">
        <v>35</v>
      </c>
      <c r="S188" s="8">
        <v>6</v>
      </c>
      <c r="T188" s="8">
        <v>3</v>
      </c>
      <c r="U188" s="19">
        <v>58</v>
      </c>
      <c r="V188" s="8">
        <v>1922</v>
      </c>
      <c r="W188" s="8">
        <v>6375</v>
      </c>
      <c r="X188" s="8">
        <v>78037</v>
      </c>
      <c r="Y188" s="8">
        <v>1893</v>
      </c>
      <c r="Z188" s="8">
        <v>0</v>
      </c>
      <c r="AA188" s="8">
        <v>0</v>
      </c>
      <c r="AB188" s="8">
        <v>8</v>
      </c>
      <c r="AC188" s="173">
        <v>185</v>
      </c>
      <c r="AD188" s="173">
        <v>0</v>
      </c>
      <c r="AE188" s="157">
        <f t="shared" si="26"/>
        <v>1231</v>
      </c>
      <c r="AF188" s="157">
        <f t="shared" si="27"/>
        <v>1103</v>
      </c>
      <c r="AG188" s="157">
        <f t="shared" si="28"/>
        <v>567532</v>
      </c>
      <c r="AH188" s="127">
        <v>738</v>
      </c>
      <c r="AI188" s="46">
        <v>77735</v>
      </c>
      <c r="AJ188" s="19">
        <v>44509</v>
      </c>
      <c r="AK188" s="88">
        <v>420</v>
      </c>
      <c r="AL188" s="88">
        <v>250</v>
      </c>
      <c r="AM188" s="87">
        <v>165</v>
      </c>
      <c r="AN188" s="87">
        <v>0</v>
      </c>
      <c r="AO188" s="91">
        <v>114</v>
      </c>
      <c r="AP188" s="91">
        <v>144</v>
      </c>
      <c r="AQ188" s="92">
        <v>123</v>
      </c>
      <c r="AR188" s="92">
        <v>109</v>
      </c>
      <c r="AS188" s="89">
        <v>70</v>
      </c>
      <c r="AT188" s="89">
        <v>40</v>
      </c>
      <c r="AU188" s="90">
        <v>76</v>
      </c>
      <c r="AV188" s="90">
        <v>69</v>
      </c>
      <c r="AW188" s="21">
        <f t="shared" si="29"/>
        <v>733.53029724325415</v>
      </c>
      <c r="AX188" s="21">
        <f>IFERROR(INT(AW188*'udziały-w-rynku'!$C$27),0)</f>
        <v>3654</v>
      </c>
      <c r="AY188" s="39">
        <f t="shared" si="30"/>
        <v>3654</v>
      </c>
      <c r="AZ188" s="34">
        <f t="shared" si="31"/>
        <v>2551</v>
      </c>
      <c r="BA188" s="31">
        <f t="shared" si="32"/>
        <v>3.312783318223028</v>
      </c>
      <c r="BB188" s="70" t="s">
        <v>429</v>
      </c>
      <c r="BC188" s="166" t="s">
        <v>425</v>
      </c>
      <c r="BD188" s="70">
        <f t="shared" si="37"/>
        <v>3654</v>
      </c>
      <c r="BE188" s="71">
        <f t="shared" si="33"/>
        <v>5.9344385832705354E-3</v>
      </c>
      <c r="BF188" s="161">
        <f t="shared" si="34"/>
        <v>3772.5285418236626</v>
      </c>
      <c r="BG188" s="39">
        <f>INT(IFERROR(AO188*(1/($AJ188/$AI188)),0)*'udziały-w-rynku'!$C$27)</f>
        <v>991</v>
      </c>
      <c r="BH188" s="39">
        <f>INT(IFERROR(AQ188*(1/($AJ188/$AI188)),0)*'udziały-w-rynku'!$C$27)</f>
        <v>1070</v>
      </c>
      <c r="BI188" s="21">
        <f t="shared" si="35"/>
        <v>288.17261677413558</v>
      </c>
      <c r="BJ188" s="21">
        <f>IFERROR(INT(BI188*'udziały-w-rynku'!$C$27),0)</f>
        <v>1435</v>
      </c>
      <c r="BK188" s="170">
        <f t="shared" si="36"/>
        <v>1435</v>
      </c>
      <c r="BL188" s="40">
        <f>INT(IFERROR(AS188*(1/($AJ188/$AI188)),0)*'udziały-w-rynku'!$C$27)</f>
        <v>609</v>
      </c>
      <c r="BM188" s="40">
        <f>INT(IFERROR(AU188*(1/($AJ188/$AI188)),0)*'udziały-w-rynku'!$C$27)</f>
        <v>661</v>
      </c>
    </row>
    <row r="189" spans="1:65">
      <c r="A189" s="158">
        <f>VLOOKUP(B189,konwerter_rejonów!A:B,2,FALSE)</f>
        <v>186</v>
      </c>
      <c r="B189" s="11">
        <v>186</v>
      </c>
      <c r="C189" s="85">
        <f>IFERROR(VLOOKUP(A189,konwerter_rejonów!E:F,2,FALSE),A189)</f>
        <v>186</v>
      </c>
      <c r="D189" s="8" t="s">
        <v>385</v>
      </c>
      <c r="E189" s="8" t="str">
        <f>VLOOKUP(B189,konwerter_rejonów!A:C,3,FALSE)</f>
        <v>Cukrowa</v>
      </c>
      <c r="F189" s="8">
        <v>213</v>
      </c>
      <c r="G189" s="8">
        <v>309</v>
      </c>
      <c r="H189" s="8">
        <v>74</v>
      </c>
      <c r="I189" s="8">
        <v>72</v>
      </c>
      <c r="J189" s="8">
        <v>787</v>
      </c>
      <c r="K189" s="8">
        <v>354</v>
      </c>
      <c r="L189" s="8">
        <v>240</v>
      </c>
      <c r="M189" s="19">
        <v>2049</v>
      </c>
      <c r="N189" s="8">
        <v>8</v>
      </c>
      <c r="O189" s="8">
        <v>10</v>
      </c>
      <c r="P189" s="8">
        <v>4</v>
      </c>
      <c r="Q189" s="8">
        <v>4</v>
      </c>
      <c r="R189" s="8">
        <v>66</v>
      </c>
      <c r="S189" s="8">
        <v>11</v>
      </c>
      <c r="T189" s="8">
        <v>3</v>
      </c>
      <c r="U189" s="19">
        <v>106</v>
      </c>
      <c r="V189" s="8">
        <v>3024</v>
      </c>
      <c r="W189" s="8">
        <v>864</v>
      </c>
      <c r="X189" s="8">
        <v>118681</v>
      </c>
      <c r="Y189" s="8">
        <v>164</v>
      </c>
      <c r="Z189" s="8">
        <v>0</v>
      </c>
      <c r="AA189" s="8">
        <v>0</v>
      </c>
      <c r="AB189" s="8">
        <v>0</v>
      </c>
      <c r="AC189" s="173">
        <v>186</v>
      </c>
      <c r="AD189" s="173">
        <v>190</v>
      </c>
      <c r="AE189" s="157">
        <f t="shared" si="26"/>
        <v>2155</v>
      </c>
      <c r="AF189" s="157">
        <f t="shared" si="27"/>
        <v>1942</v>
      </c>
      <c r="AG189" s="157">
        <f t="shared" si="28"/>
        <v>567532</v>
      </c>
      <c r="AH189" s="127">
        <v>591</v>
      </c>
      <c r="AI189" s="46">
        <v>77735</v>
      </c>
      <c r="AJ189" s="19">
        <v>44509</v>
      </c>
      <c r="AK189" s="88" t="s">
        <v>871</v>
      </c>
      <c r="AL189" s="88" t="s">
        <v>871</v>
      </c>
      <c r="AM189" s="87" t="s">
        <v>871</v>
      </c>
      <c r="AN189" s="87" t="s">
        <v>871</v>
      </c>
      <c r="AO189" s="91" t="s">
        <v>871</v>
      </c>
      <c r="AP189" s="91" t="s">
        <v>871</v>
      </c>
      <c r="AQ189" s="92" t="s">
        <v>871</v>
      </c>
      <c r="AR189" s="92" t="s">
        <v>871</v>
      </c>
      <c r="AS189" s="89" t="s">
        <v>871</v>
      </c>
      <c r="AT189" s="89" t="s">
        <v>871</v>
      </c>
      <c r="AU189" s="90" t="s">
        <v>871</v>
      </c>
      <c r="AV189" s="90" t="s">
        <v>871</v>
      </c>
      <c r="AW189" s="21">
        <f t="shared" si="29"/>
        <v>0</v>
      </c>
      <c r="AX189" s="21">
        <f>IFERROR(INT(AW189*'udziały-w-rynku'!$C$27),0)</f>
        <v>0</v>
      </c>
      <c r="AY189" s="39">
        <f t="shared" si="30"/>
        <v>0</v>
      </c>
      <c r="AZ189" s="34">
        <f t="shared" si="31"/>
        <v>-1942</v>
      </c>
      <c r="BA189" s="31">
        <f t="shared" si="32"/>
        <v>0</v>
      </c>
      <c r="BB189" s="70" t="s">
        <v>429</v>
      </c>
      <c r="BC189" s="125" t="s">
        <v>426</v>
      </c>
      <c r="BD189" s="70">
        <f t="shared" si="37"/>
        <v>1942</v>
      </c>
      <c r="BE189" s="71">
        <f t="shared" si="33"/>
        <v>3.1539900735389655E-3</v>
      </c>
      <c r="BF189" s="161">
        <f t="shared" si="34"/>
        <v>2004.9946437387939</v>
      </c>
      <c r="BG189" s="39">
        <f>INT(IFERROR(AO189*(1/($AJ189/$AI189)),0)*'udziały-w-rynku'!$C$27)</f>
        <v>0</v>
      </c>
      <c r="BH189" s="39">
        <f>INT(IFERROR(AQ189*(1/($AJ189/$AI189)),0)*'udziały-w-rynku'!$C$27)</f>
        <v>0</v>
      </c>
      <c r="BI189" s="21">
        <f t="shared" si="35"/>
        <v>0</v>
      </c>
      <c r="BJ189" s="21">
        <f>IFERROR(INT(BI189*'udziały-w-rynku'!$C$27),0)</f>
        <v>0</v>
      </c>
      <c r="BK189" s="170">
        <f t="shared" si="36"/>
        <v>0</v>
      </c>
      <c r="BL189" s="40">
        <f>INT(IFERROR(AS189*(1/($AJ189/$AI189)),0)*'udziały-w-rynku'!$C$27)</f>
        <v>0</v>
      </c>
      <c r="BM189" s="40">
        <f>INT(IFERROR(AU189*(1/($AJ189/$AI189)),0)*'udziały-w-rynku'!$C$27)</f>
        <v>0</v>
      </c>
    </row>
    <row r="190" spans="1:65">
      <c r="A190" s="158">
        <f>VLOOKUP(B190,konwerter_rejonów!A:B,2,FALSE)</f>
        <v>187</v>
      </c>
      <c r="B190" s="11">
        <v>187</v>
      </c>
      <c r="C190" s="85">
        <f>IFERROR(VLOOKUP(A190,konwerter_rejonów!E:F,2,FALSE),A190)</f>
        <v>187</v>
      </c>
      <c r="D190" s="8" t="s">
        <v>385</v>
      </c>
      <c r="E190" s="8" t="str">
        <f>VLOOKUP(B190,konwerter_rejonów!A:C,3,FALSE)</f>
        <v>Czekoladowa</v>
      </c>
      <c r="F190" s="8">
        <v>111</v>
      </c>
      <c r="G190" s="8">
        <v>267</v>
      </c>
      <c r="H190" s="8">
        <v>91</v>
      </c>
      <c r="I190" s="8">
        <v>107</v>
      </c>
      <c r="J190" s="8">
        <v>610</v>
      </c>
      <c r="K190" s="8">
        <v>523</v>
      </c>
      <c r="L190" s="8">
        <v>382</v>
      </c>
      <c r="M190" s="19">
        <v>2091</v>
      </c>
      <c r="N190" s="8">
        <v>4</v>
      </c>
      <c r="O190" s="8">
        <v>5</v>
      </c>
      <c r="P190" s="8">
        <v>3</v>
      </c>
      <c r="Q190" s="8">
        <v>3</v>
      </c>
      <c r="R190" s="8">
        <v>27</v>
      </c>
      <c r="S190" s="8">
        <v>21</v>
      </c>
      <c r="T190" s="8">
        <v>2</v>
      </c>
      <c r="U190" s="19">
        <v>65</v>
      </c>
      <c r="V190" s="8">
        <v>680</v>
      </c>
      <c r="W190" s="8">
        <v>511</v>
      </c>
      <c r="X190" s="8">
        <v>187193</v>
      </c>
      <c r="Y190" s="8">
        <v>131</v>
      </c>
      <c r="Z190" s="8">
        <v>0</v>
      </c>
      <c r="AA190" s="8">
        <v>0</v>
      </c>
      <c r="AB190" s="8">
        <v>14</v>
      </c>
      <c r="AC190" s="173">
        <v>187</v>
      </c>
      <c r="AD190" s="173">
        <v>0</v>
      </c>
      <c r="AE190" s="157">
        <f t="shared" si="26"/>
        <v>2156</v>
      </c>
      <c r="AF190" s="157">
        <f t="shared" si="27"/>
        <v>2045</v>
      </c>
      <c r="AG190" s="157">
        <f t="shared" si="28"/>
        <v>567532</v>
      </c>
      <c r="AH190" s="127">
        <v>541</v>
      </c>
      <c r="AI190" s="46">
        <v>77735</v>
      </c>
      <c r="AJ190" s="19">
        <v>44509</v>
      </c>
      <c r="AK190" s="88">
        <v>101</v>
      </c>
      <c r="AL190" s="88">
        <v>26</v>
      </c>
      <c r="AM190" s="87">
        <v>37</v>
      </c>
      <c r="AN190" s="87">
        <v>0</v>
      </c>
      <c r="AO190" s="91">
        <v>24</v>
      </c>
      <c r="AP190" s="91">
        <v>103</v>
      </c>
      <c r="AQ190" s="92">
        <v>12</v>
      </c>
      <c r="AR190" s="92">
        <v>7</v>
      </c>
      <c r="AS190" s="89">
        <v>44</v>
      </c>
      <c r="AT190" s="89">
        <v>10</v>
      </c>
      <c r="AU190" s="90">
        <v>10</v>
      </c>
      <c r="AV190" s="90">
        <v>9</v>
      </c>
      <c r="AW190" s="21">
        <f t="shared" si="29"/>
        <v>176.39657147992543</v>
      </c>
      <c r="AX190" s="21">
        <f>IFERROR(INT(AW190*'udziały-w-rynku'!$C$27),0)</f>
        <v>878</v>
      </c>
      <c r="AY190" s="39">
        <f t="shared" si="30"/>
        <v>878</v>
      </c>
      <c r="AZ190" s="34">
        <f t="shared" si="31"/>
        <v>-1167</v>
      </c>
      <c r="BA190" s="31">
        <f t="shared" si="32"/>
        <v>0.42933985330073349</v>
      </c>
      <c r="BB190" s="70" t="s">
        <v>429</v>
      </c>
      <c r="BC190" s="125" t="s">
        <v>426</v>
      </c>
      <c r="BD190" s="70">
        <f t="shared" si="37"/>
        <v>2045</v>
      </c>
      <c r="BE190" s="71">
        <f t="shared" si="33"/>
        <v>3.3212717303744512E-3</v>
      </c>
      <c r="BF190" s="161">
        <f t="shared" si="34"/>
        <v>2111.3357602707692</v>
      </c>
      <c r="BG190" s="39">
        <f>INT(IFERROR(AO190*(1/($AJ190/$AI190)),0)*'udziały-w-rynku'!$C$27)</f>
        <v>208</v>
      </c>
      <c r="BH190" s="39">
        <f>INT(IFERROR(AQ190*(1/($AJ190/$AI190)),0)*'udziały-w-rynku'!$C$27)</f>
        <v>104</v>
      </c>
      <c r="BI190" s="21">
        <f t="shared" si="35"/>
        <v>64.620526185715249</v>
      </c>
      <c r="BJ190" s="21">
        <f>IFERROR(INT(BI190*'udziały-w-rynku'!$C$27),0)</f>
        <v>321</v>
      </c>
      <c r="BK190" s="170">
        <f t="shared" si="36"/>
        <v>321</v>
      </c>
      <c r="BL190" s="40">
        <f>INT(IFERROR(AS190*(1/($AJ190/$AI190)),0)*'udziały-w-rynku'!$C$27)</f>
        <v>382</v>
      </c>
      <c r="BM190" s="40">
        <f>INT(IFERROR(AU190*(1/($AJ190/$AI190)),0)*'udziały-w-rynku'!$C$27)</f>
        <v>87</v>
      </c>
    </row>
    <row r="191" spans="1:65">
      <c r="A191" s="158">
        <f>VLOOKUP(B191,konwerter_rejonów!A:B,2,FALSE)</f>
        <v>188</v>
      </c>
      <c r="B191" s="11">
        <v>188</v>
      </c>
      <c r="C191" s="85">
        <f>IFERROR(VLOOKUP(A191,konwerter_rejonów!E:F,2,FALSE),A191)</f>
        <v>188</v>
      </c>
      <c r="D191" s="8" t="s">
        <v>385</v>
      </c>
      <c r="E191" s="8" t="str">
        <f>VLOOKUP(B191,konwerter_rejonów!A:C,3,FALSE)</f>
        <v>Auchan rondo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19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19">
        <v>0</v>
      </c>
      <c r="V191" s="8">
        <v>100</v>
      </c>
      <c r="W191" s="8">
        <v>100</v>
      </c>
      <c r="X191" s="8">
        <v>0</v>
      </c>
      <c r="Y191" s="8">
        <v>1088</v>
      </c>
      <c r="Z191" s="8">
        <v>0</v>
      </c>
      <c r="AA191" s="8">
        <v>0</v>
      </c>
      <c r="AB191" s="8">
        <v>0</v>
      </c>
      <c r="AC191" s="173">
        <v>188</v>
      </c>
      <c r="AD191" s="173">
        <v>187</v>
      </c>
      <c r="AE191" s="157">
        <f t="shared" si="26"/>
        <v>0</v>
      </c>
      <c r="AF191" s="157">
        <f t="shared" si="27"/>
        <v>0</v>
      </c>
      <c r="AG191" s="157">
        <f t="shared" si="28"/>
        <v>567532</v>
      </c>
      <c r="AH191" s="127">
        <v>8</v>
      </c>
      <c r="AI191" s="46">
        <v>77735</v>
      </c>
      <c r="AJ191" s="19">
        <v>44509</v>
      </c>
      <c r="AK191" s="88" t="s">
        <v>871</v>
      </c>
      <c r="AL191" s="88" t="s">
        <v>871</v>
      </c>
      <c r="AM191" s="87" t="s">
        <v>871</v>
      </c>
      <c r="AN191" s="87" t="s">
        <v>871</v>
      </c>
      <c r="AO191" s="91" t="s">
        <v>871</v>
      </c>
      <c r="AP191" s="91" t="s">
        <v>871</v>
      </c>
      <c r="AQ191" s="92" t="s">
        <v>871</v>
      </c>
      <c r="AR191" s="92" t="s">
        <v>871</v>
      </c>
      <c r="AS191" s="89" t="s">
        <v>871</v>
      </c>
      <c r="AT191" s="89" t="s">
        <v>871</v>
      </c>
      <c r="AU191" s="90" t="s">
        <v>871</v>
      </c>
      <c r="AV191" s="90" t="s">
        <v>871</v>
      </c>
      <c r="AW191" s="21">
        <f t="shared" si="29"/>
        <v>0</v>
      </c>
      <c r="AX191" s="21">
        <f>IFERROR(INT(AW191*'udziały-w-rynku'!$C$27),0)</f>
        <v>0</v>
      </c>
      <c r="AY191" s="39">
        <f t="shared" si="30"/>
        <v>0</v>
      </c>
      <c r="AZ191" s="34">
        <f t="shared" si="31"/>
        <v>0</v>
      </c>
      <c r="BA191" s="31" t="str">
        <f t="shared" si="32"/>
        <v/>
      </c>
      <c r="BB191" s="70" t="s">
        <v>429</v>
      </c>
      <c r="BC191" s="125" t="s">
        <v>426</v>
      </c>
      <c r="BD191" s="70">
        <f t="shared" si="37"/>
        <v>0</v>
      </c>
      <c r="BE191" s="71">
        <f t="shared" si="33"/>
        <v>0</v>
      </c>
      <c r="BF191" s="161">
        <f t="shared" si="34"/>
        <v>0</v>
      </c>
      <c r="BG191" s="39">
        <f>INT(IFERROR(AO191*(1/($AJ191/$AI191)),0)*'udziały-w-rynku'!$C$27)</f>
        <v>0</v>
      </c>
      <c r="BH191" s="39">
        <f>INT(IFERROR(AQ191*(1/($AJ191/$AI191)),0)*'udziały-w-rynku'!$C$27)</f>
        <v>0</v>
      </c>
      <c r="BI191" s="21">
        <f t="shared" si="35"/>
        <v>0</v>
      </c>
      <c r="BJ191" s="21">
        <f>IFERROR(INT(BI191*'udziały-w-rynku'!$C$27),0)</f>
        <v>0</v>
      </c>
      <c r="BK191" s="170">
        <f t="shared" si="36"/>
        <v>0</v>
      </c>
      <c r="BL191" s="40">
        <f>INT(IFERROR(AS191*(1/($AJ191/$AI191)),0)*'udziały-w-rynku'!$C$27)</f>
        <v>0</v>
      </c>
      <c r="BM191" s="40">
        <f>INT(IFERROR(AU191*(1/($AJ191/$AI191)),0)*'udziały-w-rynku'!$C$27)</f>
        <v>0</v>
      </c>
    </row>
    <row r="192" spans="1:65">
      <c r="A192" s="158">
        <f>VLOOKUP(B192,konwerter_rejonów!A:B,2,FALSE)</f>
        <v>189</v>
      </c>
      <c r="B192" s="11">
        <v>189</v>
      </c>
      <c r="C192" s="85">
        <f>IFERROR(VLOOKUP(A192,konwerter_rejonów!E:F,2,FALSE),A192)</f>
        <v>189</v>
      </c>
      <c r="D192" s="8" t="s">
        <v>385</v>
      </c>
      <c r="E192" s="8" t="str">
        <f>VLOOKUP(B192,konwerter_rejonów!A:C,3,FALSE)</f>
        <v>Auchan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19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19">
        <v>0</v>
      </c>
      <c r="V192" s="8">
        <v>68</v>
      </c>
      <c r="W192" s="8">
        <v>6517</v>
      </c>
      <c r="X192" s="8">
        <v>0</v>
      </c>
      <c r="Y192" s="8">
        <v>68</v>
      </c>
      <c r="Z192" s="8">
        <v>0</v>
      </c>
      <c r="AA192" s="8">
        <v>0</v>
      </c>
      <c r="AB192" s="8">
        <v>4</v>
      </c>
      <c r="AC192" s="173">
        <v>189</v>
      </c>
      <c r="AD192" s="173">
        <v>0</v>
      </c>
      <c r="AE192" s="157">
        <f t="shared" si="26"/>
        <v>0</v>
      </c>
      <c r="AF192" s="157">
        <f t="shared" si="27"/>
        <v>0</v>
      </c>
      <c r="AG192" s="157">
        <f t="shared" si="28"/>
        <v>567532</v>
      </c>
      <c r="AH192" s="127">
        <v>107</v>
      </c>
      <c r="AI192" s="46">
        <v>77735</v>
      </c>
      <c r="AJ192" s="19">
        <v>44509</v>
      </c>
      <c r="AK192" s="88">
        <v>13</v>
      </c>
      <c r="AL192" s="88">
        <v>-1</v>
      </c>
      <c r="AM192" s="87">
        <v>17</v>
      </c>
      <c r="AN192" s="87">
        <v>0</v>
      </c>
      <c r="AO192" s="91">
        <v>7</v>
      </c>
      <c r="AP192" s="91">
        <v>36</v>
      </c>
      <c r="AQ192" s="92">
        <v>2</v>
      </c>
      <c r="AR192" s="92">
        <v>-1</v>
      </c>
      <c r="AS192" s="89">
        <v>40</v>
      </c>
      <c r="AT192" s="89">
        <v>17</v>
      </c>
      <c r="AU192" s="90">
        <v>5</v>
      </c>
      <c r="AV192" s="90">
        <v>7</v>
      </c>
      <c r="AW192" s="21">
        <f t="shared" si="29"/>
        <v>22.70450920038644</v>
      </c>
      <c r="AX192" s="21">
        <f>IFERROR(INT(AW192*'udziały-w-rynku'!$C$27),0)</f>
        <v>113</v>
      </c>
      <c r="AY192" s="39">
        <f t="shared" si="30"/>
        <v>113</v>
      </c>
      <c r="AZ192" s="34">
        <f t="shared" si="31"/>
        <v>113</v>
      </c>
      <c r="BA192" s="31" t="str">
        <f t="shared" si="32"/>
        <v/>
      </c>
      <c r="BB192" s="70" t="s">
        <v>429</v>
      </c>
      <c r="BC192" s="125" t="s">
        <v>426</v>
      </c>
      <c r="BD192" s="70">
        <f t="shared" si="37"/>
        <v>0</v>
      </c>
      <c r="BE192" s="71">
        <f t="shared" si="33"/>
        <v>0</v>
      </c>
      <c r="BF192" s="161">
        <f t="shared" si="34"/>
        <v>0</v>
      </c>
      <c r="BG192" s="39">
        <f>INT(IFERROR(AO192*(1/($AJ192/$AI192)),0)*'udziały-w-rynku'!$C$27)</f>
        <v>60</v>
      </c>
      <c r="BH192" s="39">
        <f>INT(IFERROR(AQ192*(1/($AJ192/$AI192)),0)*'udziały-w-rynku'!$C$27)</f>
        <v>17</v>
      </c>
      <c r="BI192" s="21">
        <f t="shared" si="35"/>
        <v>29.690512031274576</v>
      </c>
      <c r="BJ192" s="21">
        <f>IFERROR(INT(BI192*'udziały-w-rynku'!$C$27),0)</f>
        <v>147</v>
      </c>
      <c r="BK192" s="170">
        <f t="shared" si="36"/>
        <v>147</v>
      </c>
      <c r="BL192" s="40">
        <f>INT(IFERROR(AS192*(1/($AJ192/$AI192)),0)*'udziały-w-rynku'!$C$27)</f>
        <v>348</v>
      </c>
      <c r="BM192" s="40">
        <f>INT(IFERROR(AU192*(1/($AJ192/$AI192)),0)*'udziały-w-rynku'!$C$27)</f>
        <v>43</v>
      </c>
    </row>
    <row r="193" spans="1:65">
      <c r="A193" s="158">
        <f>VLOOKUP(B193,konwerter_rejonów!A:B,2,FALSE)</f>
        <v>190</v>
      </c>
      <c r="B193" s="11">
        <v>190</v>
      </c>
      <c r="C193" s="85" t="str">
        <f>IFERROR(VLOOKUP(A193,konwerter_rejonów!E:F,2,FALSE),A193)</f>
        <v>A52</v>
      </c>
      <c r="D193" s="8" t="s">
        <v>385</v>
      </c>
      <c r="E193" s="8" t="str">
        <f>VLOOKUP(B193,konwerter_rejonów!A:C,3,FALSE)</f>
        <v>Supińskiego</v>
      </c>
      <c r="F193" s="8">
        <v>0</v>
      </c>
      <c r="G193" s="8">
        <v>6</v>
      </c>
      <c r="H193" s="8">
        <v>3</v>
      </c>
      <c r="I193" s="8">
        <v>1</v>
      </c>
      <c r="J193" s="8">
        <v>11</v>
      </c>
      <c r="K193" s="8">
        <v>13</v>
      </c>
      <c r="L193" s="8">
        <v>7</v>
      </c>
      <c r="M193" s="19">
        <v>41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19">
        <v>0</v>
      </c>
      <c r="V193" s="8">
        <v>3561</v>
      </c>
      <c r="W193" s="8">
        <v>9</v>
      </c>
      <c r="X193" s="8">
        <v>3219</v>
      </c>
      <c r="Y193" s="8">
        <v>2275</v>
      </c>
      <c r="Z193" s="8">
        <v>0</v>
      </c>
      <c r="AA193" s="8">
        <v>0</v>
      </c>
      <c r="AB193" s="8">
        <v>6</v>
      </c>
      <c r="AC193" s="173">
        <v>190</v>
      </c>
      <c r="AD193" s="173">
        <v>0</v>
      </c>
      <c r="AE193" s="157">
        <f t="shared" si="26"/>
        <v>41</v>
      </c>
      <c r="AF193" s="157">
        <f t="shared" si="27"/>
        <v>41</v>
      </c>
      <c r="AG193" s="157">
        <f t="shared" si="28"/>
        <v>567532</v>
      </c>
      <c r="AH193" s="127">
        <v>598</v>
      </c>
      <c r="AI193" s="46">
        <v>77735</v>
      </c>
      <c r="AJ193" s="19">
        <v>44509</v>
      </c>
      <c r="AK193" s="88">
        <v>181</v>
      </c>
      <c r="AL193" s="88">
        <v>44</v>
      </c>
      <c r="AM193" s="87">
        <v>71</v>
      </c>
      <c r="AN193" s="87">
        <v>0</v>
      </c>
      <c r="AO193" s="91">
        <v>42</v>
      </c>
      <c r="AP193" s="91">
        <v>36</v>
      </c>
      <c r="AQ193" s="92">
        <v>30</v>
      </c>
      <c r="AR193" s="92">
        <v>8</v>
      </c>
      <c r="AS193" s="89">
        <v>58</v>
      </c>
      <c r="AT193" s="89">
        <v>13</v>
      </c>
      <c r="AU193" s="90">
        <v>35</v>
      </c>
      <c r="AV193" s="90">
        <v>12</v>
      </c>
      <c r="AW193" s="21">
        <f t="shared" si="29"/>
        <v>316.11662809768814</v>
      </c>
      <c r="AX193" s="21">
        <f>IFERROR(INT(AW193*'udziały-w-rynku'!$C$27),0)</f>
        <v>1574</v>
      </c>
      <c r="AY193" s="39">
        <f t="shared" si="30"/>
        <v>1574</v>
      </c>
      <c r="AZ193" s="34">
        <f t="shared" si="31"/>
        <v>1533</v>
      </c>
      <c r="BA193" s="31">
        <f t="shared" si="32"/>
        <v>38.390243902439025</v>
      </c>
      <c r="BB193" s="70" t="s">
        <v>429</v>
      </c>
      <c r="BC193" s="125" t="s">
        <v>426</v>
      </c>
      <c r="BD193" s="70">
        <f t="shared" si="37"/>
        <v>41</v>
      </c>
      <c r="BE193" s="71">
        <f t="shared" si="33"/>
        <v>6.6587843983057451E-5</v>
      </c>
      <c r="BF193" s="161">
        <f t="shared" si="34"/>
        <v>42.329959007873605</v>
      </c>
      <c r="BG193" s="39">
        <f>INT(IFERROR(AO193*(1/($AJ193/$AI193)),0)*'udziały-w-rynku'!$C$27)</f>
        <v>365</v>
      </c>
      <c r="BH193" s="39">
        <f>INT(IFERROR(AQ193*(1/($AJ193/$AI193)),0)*'udziały-w-rynku'!$C$27)</f>
        <v>261</v>
      </c>
      <c r="BI193" s="21">
        <f t="shared" si="35"/>
        <v>124.00155024826439</v>
      </c>
      <c r="BJ193" s="21">
        <f>IFERROR(INT(BI193*'udziały-w-rynku'!$C$27),0)</f>
        <v>617</v>
      </c>
      <c r="BK193" s="170">
        <f t="shared" si="36"/>
        <v>617</v>
      </c>
      <c r="BL193" s="40">
        <f>INT(IFERROR(AS193*(1/($AJ193/$AI193)),0)*'udziały-w-rynku'!$C$27)</f>
        <v>504</v>
      </c>
      <c r="BM193" s="40">
        <f>INT(IFERROR(AU193*(1/($AJ193/$AI193)),0)*'udziały-w-rynku'!$C$27)</f>
        <v>304</v>
      </c>
    </row>
    <row r="194" spans="1:65">
      <c r="A194" s="158">
        <f>VLOOKUP(B194,konwerter_rejonów!A:B,2,FALSE)</f>
        <v>191</v>
      </c>
      <c r="B194" s="11">
        <v>191</v>
      </c>
      <c r="C194" s="85" t="str">
        <f>IFERROR(VLOOKUP(A194,konwerter_rejonów!E:F,2,FALSE),A194)</f>
        <v>A52</v>
      </c>
      <c r="D194" s="8" t="s">
        <v>385</v>
      </c>
      <c r="E194" s="8" t="str">
        <f>VLOOKUP(B194,konwerter_rejonów!A:C,3,FALSE)</f>
        <v>Kobierzycka</v>
      </c>
      <c r="F194" s="8">
        <v>0</v>
      </c>
      <c r="G194" s="8">
        <v>3</v>
      </c>
      <c r="H194" s="8">
        <v>0</v>
      </c>
      <c r="I194" s="8">
        <v>0</v>
      </c>
      <c r="J194" s="8">
        <v>6</v>
      </c>
      <c r="K194" s="8">
        <v>9</v>
      </c>
      <c r="L194" s="8">
        <v>6</v>
      </c>
      <c r="M194" s="19">
        <v>24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19">
        <v>0</v>
      </c>
      <c r="V194" s="8">
        <v>6777</v>
      </c>
      <c r="W194" s="8">
        <v>210</v>
      </c>
      <c r="X194" s="8">
        <v>828</v>
      </c>
      <c r="Y194" s="8">
        <v>12362</v>
      </c>
      <c r="Z194" s="8">
        <v>0</v>
      </c>
      <c r="AA194" s="8">
        <v>0</v>
      </c>
      <c r="AB194" s="8">
        <v>0</v>
      </c>
      <c r="AC194" s="173">
        <v>191</v>
      </c>
      <c r="AD194" s="173">
        <v>190</v>
      </c>
      <c r="AE194" s="157">
        <f t="shared" si="26"/>
        <v>24</v>
      </c>
      <c r="AF194" s="157">
        <f t="shared" si="27"/>
        <v>24</v>
      </c>
      <c r="AG194" s="157">
        <f t="shared" si="28"/>
        <v>567532</v>
      </c>
      <c r="AH194" s="127">
        <v>312</v>
      </c>
      <c r="AI194" s="46">
        <v>77735</v>
      </c>
      <c r="AJ194" s="19">
        <v>44509</v>
      </c>
      <c r="AK194" s="88" t="s">
        <v>871</v>
      </c>
      <c r="AL194" s="88" t="s">
        <v>871</v>
      </c>
      <c r="AM194" s="87" t="s">
        <v>871</v>
      </c>
      <c r="AN194" s="87" t="s">
        <v>871</v>
      </c>
      <c r="AO194" s="91" t="s">
        <v>871</v>
      </c>
      <c r="AP194" s="91" t="s">
        <v>871</v>
      </c>
      <c r="AQ194" s="92" t="s">
        <v>871</v>
      </c>
      <c r="AR194" s="92" t="s">
        <v>871</v>
      </c>
      <c r="AS194" s="89" t="s">
        <v>871</v>
      </c>
      <c r="AT194" s="89" t="s">
        <v>871</v>
      </c>
      <c r="AU194" s="90" t="s">
        <v>871</v>
      </c>
      <c r="AV194" s="90" t="s">
        <v>871</v>
      </c>
      <c r="AW194" s="21">
        <f t="shared" si="29"/>
        <v>0</v>
      </c>
      <c r="AX194" s="21">
        <f>IFERROR(INT(AW194*'udziały-w-rynku'!$C$27),0)</f>
        <v>0</v>
      </c>
      <c r="AY194" s="39">
        <f t="shared" si="30"/>
        <v>0</v>
      </c>
      <c r="AZ194" s="34">
        <f t="shared" si="31"/>
        <v>-24</v>
      </c>
      <c r="BA194" s="31">
        <f t="shared" si="32"/>
        <v>0</v>
      </c>
      <c r="BB194" s="70" t="s">
        <v>429</v>
      </c>
      <c r="BC194" s="125" t="s">
        <v>426</v>
      </c>
      <c r="BD194" s="70">
        <f t="shared" si="37"/>
        <v>24</v>
      </c>
      <c r="BE194" s="71">
        <f t="shared" si="33"/>
        <v>3.8978250136423874E-5</v>
      </c>
      <c r="BF194" s="161">
        <f t="shared" si="34"/>
        <v>24.778512589974792</v>
      </c>
      <c r="BG194" s="39">
        <f>INT(IFERROR(AO194*(1/($AJ194/$AI194)),0)*'udziały-w-rynku'!$C$27)</f>
        <v>0</v>
      </c>
      <c r="BH194" s="39">
        <f>INT(IFERROR(AQ194*(1/($AJ194/$AI194)),0)*'udziały-w-rynku'!$C$27)</f>
        <v>0</v>
      </c>
      <c r="BI194" s="21">
        <f t="shared" si="35"/>
        <v>0</v>
      </c>
      <c r="BJ194" s="21">
        <f>IFERROR(INT(BI194*'udziały-w-rynku'!$C$27),0)</f>
        <v>0</v>
      </c>
      <c r="BK194" s="170">
        <f t="shared" si="36"/>
        <v>0</v>
      </c>
      <c r="BL194" s="40">
        <f>INT(IFERROR(AS194*(1/($AJ194/$AI194)),0)*'udziały-w-rynku'!$C$27)</f>
        <v>0</v>
      </c>
      <c r="BM194" s="40">
        <f>INT(IFERROR(AU194*(1/($AJ194/$AI194)),0)*'udziały-w-rynku'!$C$27)</f>
        <v>0</v>
      </c>
    </row>
    <row r="195" spans="1:65">
      <c r="A195" s="158">
        <f>VLOOKUP(B195,konwerter_rejonów!A:B,2,FALSE)</f>
        <v>192</v>
      </c>
      <c r="B195" s="11">
        <v>192</v>
      </c>
      <c r="C195" s="85" t="str">
        <f>IFERROR(VLOOKUP(A195,konwerter_rejonów!E:F,2,FALSE),A195)</f>
        <v>A41</v>
      </c>
      <c r="D195" s="8" t="s">
        <v>385</v>
      </c>
      <c r="E195" s="8" t="str">
        <f>VLOOKUP(B195,konwerter_rejonów!A:C,3,FALSE)</f>
        <v>Karkonoska</v>
      </c>
      <c r="F195" s="8">
        <v>81</v>
      </c>
      <c r="G195" s="8">
        <v>92</v>
      </c>
      <c r="H195" s="8">
        <v>15</v>
      </c>
      <c r="I195" s="8">
        <v>14</v>
      </c>
      <c r="J195" s="8">
        <v>290</v>
      </c>
      <c r="K195" s="8">
        <v>131</v>
      </c>
      <c r="L195" s="8">
        <v>76</v>
      </c>
      <c r="M195" s="19">
        <v>699</v>
      </c>
      <c r="N195" s="8">
        <v>5</v>
      </c>
      <c r="O195" s="8">
        <v>10</v>
      </c>
      <c r="P195" s="8">
        <v>1</v>
      </c>
      <c r="Q195" s="8">
        <v>3</v>
      </c>
      <c r="R195" s="8">
        <v>31</v>
      </c>
      <c r="S195" s="8">
        <v>9</v>
      </c>
      <c r="T195" s="8">
        <v>1</v>
      </c>
      <c r="U195" s="19">
        <v>60</v>
      </c>
      <c r="V195" s="8">
        <v>14547</v>
      </c>
      <c r="W195" s="8">
        <v>20231</v>
      </c>
      <c r="X195" s="8">
        <v>37445</v>
      </c>
      <c r="Y195" s="8">
        <v>638</v>
      </c>
      <c r="Z195" s="8">
        <v>0</v>
      </c>
      <c r="AA195" s="8">
        <v>0</v>
      </c>
      <c r="AB195" s="8">
        <v>7</v>
      </c>
      <c r="AC195" s="173">
        <v>192</v>
      </c>
      <c r="AD195" s="173">
        <v>0</v>
      </c>
      <c r="AE195" s="157">
        <f t="shared" si="26"/>
        <v>759</v>
      </c>
      <c r="AF195" s="157">
        <f t="shared" si="27"/>
        <v>678</v>
      </c>
      <c r="AG195" s="157">
        <f t="shared" si="28"/>
        <v>567532</v>
      </c>
      <c r="AH195" s="127">
        <v>1448</v>
      </c>
      <c r="AI195" s="46">
        <v>77735</v>
      </c>
      <c r="AJ195" s="19">
        <v>44509</v>
      </c>
      <c r="AK195" s="88">
        <v>463</v>
      </c>
      <c r="AL195" s="88">
        <v>406</v>
      </c>
      <c r="AM195" s="87">
        <v>147</v>
      </c>
      <c r="AN195" s="87">
        <v>0</v>
      </c>
      <c r="AO195" s="91">
        <v>154</v>
      </c>
      <c r="AP195" s="91">
        <v>55</v>
      </c>
      <c r="AQ195" s="92">
        <v>180</v>
      </c>
      <c r="AR195" s="92">
        <v>161</v>
      </c>
      <c r="AS195" s="89">
        <v>107</v>
      </c>
      <c r="AT195" s="89">
        <v>96</v>
      </c>
      <c r="AU195" s="90">
        <v>132</v>
      </c>
      <c r="AV195" s="90">
        <v>151</v>
      </c>
      <c r="AW195" s="21">
        <f t="shared" si="29"/>
        <v>808.62982767530161</v>
      </c>
      <c r="AX195" s="21">
        <f>IFERROR(INT(AW195*'udziały-w-rynku'!$C$27),0)</f>
        <v>4028</v>
      </c>
      <c r="AY195" s="39">
        <f t="shared" si="30"/>
        <v>4028</v>
      </c>
      <c r="AZ195" s="34">
        <f t="shared" si="31"/>
        <v>3350</v>
      </c>
      <c r="BA195" s="31">
        <f t="shared" si="32"/>
        <v>5.941002949852507</v>
      </c>
      <c r="BB195" s="70" t="s">
        <v>429</v>
      </c>
      <c r="BC195" s="125" t="s">
        <v>426</v>
      </c>
      <c r="BD195" s="70">
        <f t="shared" si="37"/>
        <v>678</v>
      </c>
      <c r="BE195" s="71">
        <f t="shared" si="33"/>
        <v>1.1011355663539744E-3</v>
      </c>
      <c r="BF195" s="161">
        <f t="shared" si="34"/>
        <v>699.99298066678784</v>
      </c>
      <c r="BG195" s="39">
        <f>INT(IFERROR(AO195*(1/($AJ195/$AI195)),0)*'udziały-w-rynku'!$C$27)</f>
        <v>1339</v>
      </c>
      <c r="BH195" s="39">
        <f>INT(IFERROR(AQ195*(1/($AJ195/$AI195)),0)*'udziały-w-rynku'!$C$27)</f>
        <v>1566</v>
      </c>
      <c r="BI195" s="21">
        <f t="shared" si="35"/>
        <v>256.73560403513898</v>
      </c>
      <c r="BJ195" s="21">
        <f>IFERROR(INT(BI195*'udziały-w-rynku'!$C$27),0)</f>
        <v>1278</v>
      </c>
      <c r="BK195" s="170">
        <f t="shared" si="36"/>
        <v>1278</v>
      </c>
      <c r="BL195" s="40">
        <f>INT(IFERROR(AS195*(1/($AJ195/$AI195)),0)*'udziały-w-rynku'!$C$27)</f>
        <v>930</v>
      </c>
      <c r="BM195" s="40">
        <f>INT(IFERROR(AU195*(1/($AJ195/$AI195)),0)*'udziały-w-rynku'!$C$27)</f>
        <v>1148</v>
      </c>
    </row>
    <row r="196" spans="1:65">
      <c r="A196" s="158">
        <f>VLOOKUP(B196,konwerter_rejonów!A:B,2,FALSE)</f>
        <v>193</v>
      </c>
      <c r="B196" s="11">
        <v>193</v>
      </c>
      <c r="C196" s="85" t="str">
        <f>IFERROR(VLOOKUP(A196,konwerter_rejonów!E:F,2,FALSE),A196)</f>
        <v>A40</v>
      </c>
      <c r="D196" s="8" t="s">
        <v>385</v>
      </c>
      <c r="E196" s="8" t="str">
        <f>VLOOKUP(B196,konwerter_rejonów!A:C,3,FALSE)</f>
        <v>Wyścigowa</v>
      </c>
      <c r="F196" s="8">
        <v>22</v>
      </c>
      <c r="G196" s="8">
        <v>40</v>
      </c>
      <c r="H196" s="8">
        <v>19</v>
      </c>
      <c r="I196" s="8">
        <v>18</v>
      </c>
      <c r="J196" s="8">
        <v>128</v>
      </c>
      <c r="K196" s="8">
        <v>116</v>
      </c>
      <c r="L196" s="8">
        <v>135</v>
      </c>
      <c r="M196" s="19">
        <v>478</v>
      </c>
      <c r="N196" s="8">
        <v>3</v>
      </c>
      <c r="O196" s="8">
        <v>3</v>
      </c>
      <c r="P196" s="8">
        <v>0</v>
      </c>
      <c r="Q196" s="8">
        <v>3</v>
      </c>
      <c r="R196" s="8">
        <v>10</v>
      </c>
      <c r="S196" s="8">
        <v>1</v>
      </c>
      <c r="T196" s="8">
        <v>0</v>
      </c>
      <c r="U196" s="19">
        <v>20</v>
      </c>
      <c r="V196" s="8">
        <v>12573</v>
      </c>
      <c r="W196" s="8">
        <v>26763</v>
      </c>
      <c r="X196" s="8">
        <v>55851</v>
      </c>
      <c r="Y196" s="8">
        <v>1779</v>
      </c>
      <c r="Z196" s="8">
        <v>0</v>
      </c>
      <c r="AA196" s="8">
        <v>0</v>
      </c>
      <c r="AB196" s="8">
        <v>8</v>
      </c>
      <c r="AC196" s="173">
        <v>193</v>
      </c>
      <c r="AD196" s="173">
        <v>0</v>
      </c>
      <c r="AE196" s="157">
        <f t="shared" ref="AE196:AE259" si="38">M196+U196</f>
        <v>498</v>
      </c>
      <c r="AF196" s="157">
        <f t="shared" ref="AF196:AF259" si="39">AE196-F196</f>
        <v>476</v>
      </c>
      <c r="AG196" s="157">
        <f t="shared" ref="AG196:AG259" si="40">SUM($AF$4:$AF$378)</f>
        <v>567532</v>
      </c>
      <c r="AH196" s="127">
        <v>1803</v>
      </c>
      <c r="AI196" s="46">
        <v>77735</v>
      </c>
      <c r="AJ196" s="19">
        <v>44509</v>
      </c>
      <c r="AK196" s="88">
        <v>237</v>
      </c>
      <c r="AL196" s="88">
        <v>192</v>
      </c>
      <c r="AM196" s="87">
        <v>104</v>
      </c>
      <c r="AN196" s="87">
        <v>0</v>
      </c>
      <c r="AO196" s="91">
        <v>115</v>
      </c>
      <c r="AP196" s="91">
        <v>13</v>
      </c>
      <c r="AQ196" s="92">
        <v>90</v>
      </c>
      <c r="AR196" s="92">
        <v>103</v>
      </c>
      <c r="AS196" s="89">
        <v>67</v>
      </c>
      <c r="AT196" s="89">
        <v>55</v>
      </c>
      <c r="AU196" s="90">
        <v>58</v>
      </c>
      <c r="AV196" s="90">
        <v>54</v>
      </c>
      <c r="AW196" s="21">
        <f t="shared" ref="AW196:AW259" si="41">IFERROR(AK196*(1/($AJ196/$AI196)),0)</f>
        <v>413.92066773012203</v>
      </c>
      <c r="AX196" s="21">
        <f>IFERROR(INT(AW196*'udziały-w-rynku'!$C$27),0)</f>
        <v>2062</v>
      </c>
      <c r="AY196" s="39">
        <f t="shared" ref="AY196:AY259" si="42">AX196</f>
        <v>2062</v>
      </c>
      <c r="AZ196" s="34">
        <f t="shared" ref="AZ196:AZ259" si="43">AX196-AF196</f>
        <v>1586</v>
      </c>
      <c r="BA196" s="31">
        <f t="shared" ref="BA196:BA259" si="44">IFERROR(AX196/AF196,"")</f>
        <v>4.3319327731092434</v>
      </c>
      <c r="BB196" s="70" t="s">
        <v>429</v>
      </c>
      <c r="BC196" s="125" t="s">
        <v>426</v>
      </c>
      <c r="BD196" s="70">
        <f t="shared" si="37"/>
        <v>476</v>
      </c>
      <c r="BE196" s="71">
        <f t="shared" ref="BE196:BE259" si="45">IFERROR(BD196/$BD$380,0)</f>
        <v>7.7306862770574016E-4</v>
      </c>
      <c r="BF196" s="161">
        <f t="shared" ref="BF196:BF259" si="46">BE196*$AY$380</f>
        <v>491.44049970116674</v>
      </c>
      <c r="BG196" s="39">
        <f>INT(IFERROR(AO196*(1/($AJ196/$AI196)),0)*'udziały-w-rynku'!$C$27)</f>
        <v>1000</v>
      </c>
      <c r="BH196" s="39">
        <f>INT(IFERROR(AQ196*(1/($AJ196/$AI196)),0)*'udziały-w-rynku'!$C$27)</f>
        <v>783</v>
      </c>
      <c r="BI196" s="21">
        <f t="shared" ref="BI196:BI259" si="47">IFERROR(AM196*(1/($AJ196/$AI196)),0)</f>
        <v>181.63607360309152</v>
      </c>
      <c r="BJ196" s="21">
        <f>IFERROR(INT(BI196*'udziały-w-rynku'!$C$27),0)</f>
        <v>904</v>
      </c>
      <c r="BK196" s="170">
        <f t="shared" ref="BK196:BK259" si="48">BJ196</f>
        <v>904</v>
      </c>
      <c r="BL196" s="40">
        <f>INT(IFERROR(AS196*(1/($AJ196/$AI196)),0)*'udziały-w-rynku'!$C$27)</f>
        <v>582</v>
      </c>
      <c r="BM196" s="40">
        <f>INT(IFERROR(AU196*(1/($AJ196/$AI196)),0)*'udziały-w-rynku'!$C$27)</f>
        <v>504</v>
      </c>
    </row>
    <row r="197" spans="1:65">
      <c r="A197" s="158">
        <f>VLOOKUP(B197,konwerter_rejonów!A:B,2,FALSE)</f>
        <v>194</v>
      </c>
      <c r="B197" s="11">
        <v>194</v>
      </c>
      <c r="C197" s="85" t="str">
        <f>IFERROR(VLOOKUP(A197,konwerter_rejonów!E:F,2,FALSE),A197)</f>
        <v>A40</v>
      </c>
      <c r="D197" s="8" t="s">
        <v>385</v>
      </c>
      <c r="E197" s="8" t="str">
        <f>VLOOKUP(B197,konwerter_rejonów!A:C,3,FALSE)</f>
        <v>Wojszycka</v>
      </c>
      <c r="F197" s="8">
        <v>66</v>
      </c>
      <c r="G197" s="8">
        <v>112</v>
      </c>
      <c r="H197" s="8">
        <v>35</v>
      </c>
      <c r="I197" s="8">
        <v>58</v>
      </c>
      <c r="J197" s="8">
        <v>335</v>
      </c>
      <c r="K197" s="8">
        <v>367</v>
      </c>
      <c r="L197" s="8">
        <v>439</v>
      </c>
      <c r="M197" s="19">
        <v>1412</v>
      </c>
      <c r="N197" s="8">
        <v>4</v>
      </c>
      <c r="O197" s="8">
        <v>3</v>
      </c>
      <c r="P197" s="8">
        <v>1</v>
      </c>
      <c r="Q197" s="8">
        <v>0</v>
      </c>
      <c r="R197" s="8">
        <v>21</v>
      </c>
      <c r="S197" s="8">
        <v>13</v>
      </c>
      <c r="T197" s="8">
        <v>0</v>
      </c>
      <c r="U197" s="19">
        <v>42</v>
      </c>
      <c r="V197" s="8">
        <v>2127</v>
      </c>
      <c r="W197" s="8">
        <v>5865</v>
      </c>
      <c r="X197" s="8">
        <v>119229</v>
      </c>
      <c r="Y197" s="8">
        <v>106</v>
      </c>
      <c r="Z197" s="8">
        <v>324</v>
      </c>
      <c r="AA197" s="8">
        <v>0</v>
      </c>
      <c r="AB197" s="8">
        <v>5</v>
      </c>
      <c r="AC197" s="173">
        <v>194</v>
      </c>
      <c r="AD197" s="173">
        <v>0</v>
      </c>
      <c r="AE197" s="157">
        <f t="shared" si="38"/>
        <v>1454</v>
      </c>
      <c r="AF197" s="157">
        <f t="shared" si="39"/>
        <v>1388</v>
      </c>
      <c r="AG197" s="157">
        <f t="shared" si="40"/>
        <v>567532</v>
      </c>
      <c r="AH197" s="127">
        <v>861</v>
      </c>
      <c r="AI197" s="46">
        <v>77735</v>
      </c>
      <c r="AJ197" s="19">
        <v>44509</v>
      </c>
      <c r="AK197" s="88">
        <v>190</v>
      </c>
      <c r="AL197" s="88">
        <v>68</v>
      </c>
      <c r="AM197" s="87">
        <v>67</v>
      </c>
      <c r="AN197" s="87">
        <v>0</v>
      </c>
      <c r="AO197" s="91">
        <v>84</v>
      </c>
      <c r="AP197" s="91">
        <v>93</v>
      </c>
      <c r="AQ197" s="92">
        <v>63</v>
      </c>
      <c r="AR197" s="92">
        <v>43</v>
      </c>
      <c r="AS197" s="89">
        <v>52</v>
      </c>
      <c r="AT197" s="89">
        <v>21</v>
      </c>
      <c r="AU197" s="90">
        <v>41</v>
      </c>
      <c r="AV197" s="90">
        <v>29</v>
      </c>
      <c r="AW197" s="21">
        <f t="shared" si="41"/>
        <v>331.83513446718644</v>
      </c>
      <c r="AX197" s="21">
        <f>IFERROR(INT(AW197*'udziały-w-rynku'!$C$27),0)</f>
        <v>1653</v>
      </c>
      <c r="AY197" s="39">
        <f t="shared" si="42"/>
        <v>1653</v>
      </c>
      <c r="AZ197" s="34">
        <f t="shared" si="43"/>
        <v>265</v>
      </c>
      <c r="BA197" s="31">
        <f t="shared" si="44"/>
        <v>1.1909221902017291</v>
      </c>
      <c r="BB197" s="70" t="s">
        <v>429</v>
      </c>
      <c r="BC197" s="125" t="s">
        <v>425</v>
      </c>
      <c r="BD197" s="70">
        <f t="shared" si="37"/>
        <v>1653</v>
      </c>
      <c r="BE197" s="71">
        <f t="shared" si="45"/>
        <v>2.6846269781461945E-3</v>
      </c>
      <c r="BF197" s="161">
        <f t="shared" si="46"/>
        <v>1706.620054634514</v>
      </c>
      <c r="BG197" s="39">
        <f>INT(IFERROR(AO197*(1/($AJ197/$AI197)),0)*'udziały-w-rynku'!$C$27)</f>
        <v>730</v>
      </c>
      <c r="BH197" s="39">
        <f>INT(IFERROR(AQ197*(1/($AJ197/$AI197)),0)*'udziały-w-rynku'!$C$27)</f>
        <v>548</v>
      </c>
      <c r="BI197" s="21">
        <f t="shared" si="47"/>
        <v>117.01554741737627</v>
      </c>
      <c r="BJ197" s="21">
        <f>IFERROR(INT(BI197*'udziały-w-rynku'!$C$27),0)</f>
        <v>582</v>
      </c>
      <c r="BK197" s="170">
        <f t="shared" si="48"/>
        <v>582</v>
      </c>
      <c r="BL197" s="40">
        <f>INT(IFERROR(AS197*(1/($AJ197/$AI197)),0)*'udziały-w-rynku'!$C$27)</f>
        <v>452</v>
      </c>
      <c r="BM197" s="40">
        <f>INT(IFERROR(AU197*(1/($AJ197/$AI197)),0)*'udziały-w-rynku'!$C$27)</f>
        <v>356</v>
      </c>
    </row>
    <row r="198" spans="1:65">
      <c r="A198" s="158">
        <f>VLOOKUP(B198,konwerter_rejonów!A:B,2,FALSE)</f>
        <v>195</v>
      </c>
      <c r="B198" s="11">
        <v>195</v>
      </c>
      <c r="C198" s="85" t="str">
        <f>IFERROR(VLOOKUP(A198,konwerter_rejonów!E:F,2,FALSE),A198)</f>
        <v>A40</v>
      </c>
      <c r="D198" s="8" t="s">
        <v>385</v>
      </c>
      <c r="E198" s="8" t="str">
        <f>VLOOKUP(B198,konwerter_rejonów!A:C,3,FALSE)</f>
        <v>Krzyki</v>
      </c>
      <c r="F198" s="8">
        <v>65</v>
      </c>
      <c r="G198" s="8">
        <v>134</v>
      </c>
      <c r="H198" s="8">
        <v>55</v>
      </c>
      <c r="I198" s="8">
        <v>60</v>
      </c>
      <c r="J198" s="8">
        <v>406</v>
      </c>
      <c r="K198" s="8">
        <v>380</v>
      </c>
      <c r="L198" s="8">
        <v>474</v>
      </c>
      <c r="M198" s="19">
        <v>1574</v>
      </c>
      <c r="N198" s="8">
        <v>5</v>
      </c>
      <c r="O198" s="8">
        <v>7</v>
      </c>
      <c r="P198" s="8">
        <v>0</v>
      </c>
      <c r="Q198" s="8">
        <v>0</v>
      </c>
      <c r="R198" s="8">
        <v>22</v>
      </c>
      <c r="S198" s="8">
        <v>9</v>
      </c>
      <c r="T198" s="8">
        <v>3</v>
      </c>
      <c r="U198" s="19">
        <v>46</v>
      </c>
      <c r="V198" s="8">
        <v>593</v>
      </c>
      <c r="W198" s="8">
        <v>7520</v>
      </c>
      <c r="X198" s="8">
        <v>126351</v>
      </c>
      <c r="Y198" s="8">
        <v>82</v>
      </c>
      <c r="Z198" s="8">
        <v>0</v>
      </c>
      <c r="AA198" s="8">
        <v>0</v>
      </c>
      <c r="AB198" s="8">
        <v>10</v>
      </c>
      <c r="AC198" s="173">
        <v>195</v>
      </c>
      <c r="AD198" s="173">
        <v>0</v>
      </c>
      <c r="AE198" s="157">
        <f t="shared" si="38"/>
        <v>1620</v>
      </c>
      <c r="AF198" s="157">
        <f t="shared" si="39"/>
        <v>1555</v>
      </c>
      <c r="AG198" s="157">
        <f t="shared" si="40"/>
        <v>567532</v>
      </c>
      <c r="AH198" s="127">
        <v>1441</v>
      </c>
      <c r="AI198" s="46">
        <v>77735</v>
      </c>
      <c r="AJ198" s="19">
        <v>44509</v>
      </c>
      <c r="AK198" s="88">
        <v>278</v>
      </c>
      <c r="AL198" s="88">
        <v>77</v>
      </c>
      <c r="AM198" s="87">
        <v>120</v>
      </c>
      <c r="AN198" s="87">
        <v>0</v>
      </c>
      <c r="AO198" s="91">
        <v>117</v>
      </c>
      <c r="AP198" s="91">
        <v>130</v>
      </c>
      <c r="AQ198" s="92">
        <v>62</v>
      </c>
      <c r="AR198" s="92">
        <v>34</v>
      </c>
      <c r="AS198" s="89">
        <v>123</v>
      </c>
      <c r="AT198" s="89">
        <v>39</v>
      </c>
      <c r="AU198" s="90">
        <v>46</v>
      </c>
      <c r="AV198" s="90">
        <v>26</v>
      </c>
      <c r="AW198" s="21">
        <f t="shared" si="41"/>
        <v>485.52719674672539</v>
      </c>
      <c r="AX198" s="21">
        <f>IFERROR(INT(AW198*'udziały-w-rynku'!$C$27),0)</f>
        <v>2418</v>
      </c>
      <c r="AY198" s="39">
        <f t="shared" si="42"/>
        <v>2418</v>
      </c>
      <c r="AZ198" s="34">
        <f t="shared" si="43"/>
        <v>863</v>
      </c>
      <c r="BA198" s="31">
        <f t="shared" si="44"/>
        <v>1.5549839228295821</v>
      </c>
      <c r="BB198" s="70" t="s">
        <v>429</v>
      </c>
      <c r="BC198" s="125" t="s">
        <v>426</v>
      </c>
      <c r="BD198" s="70">
        <f t="shared" si="37"/>
        <v>1555</v>
      </c>
      <c r="BE198" s="71">
        <f t="shared" si="45"/>
        <v>2.5254657900891301E-3</v>
      </c>
      <c r="BF198" s="161">
        <f t="shared" si="46"/>
        <v>1605.44112822545</v>
      </c>
      <c r="BG198" s="39">
        <f>INT(IFERROR(AO198*(1/($AJ198/$AI198)),0)*'udziały-w-rynku'!$C$27)</f>
        <v>1017</v>
      </c>
      <c r="BH198" s="39">
        <f>INT(IFERROR(AQ198*(1/($AJ198/$AI198)),0)*'udziały-w-rynku'!$C$27)</f>
        <v>539</v>
      </c>
      <c r="BI198" s="21">
        <f t="shared" si="47"/>
        <v>209.58008492664405</v>
      </c>
      <c r="BJ198" s="21">
        <f>IFERROR(INT(BI198*'udziały-w-rynku'!$C$27),0)</f>
        <v>1044</v>
      </c>
      <c r="BK198" s="170">
        <f t="shared" si="48"/>
        <v>1044</v>
      </c>
      <c r="BL198" s="40">
        <f>INT(IFERROR(AS198*(1/($AJ198/$AI198)),0)*'udziały-w-rynku'!$C$27)</f>
        <v>1070</v>
      </c>
      <c r="BM198" s="40">
        <f>INT(IFERROR(AU198*(1/($AJ198/$AI198)),0)*'udziały-w-rynku'!$C$27)</f>
        <v>400</v>
      </c>
    </row>
    <row r="199" spans="1:65">
      <c r="A199" s="158">
        <f>VLOOKUP(B199,konwerter_rejonów!A:B,2,FALSE)</f>
        <v>196</v>
      </c>
      <c r="B199" s="11">
        <v>196</v>
      </c>
      <c r="C199" s="85">
        <f>IFERROR(VLOOKUP(A199,konwerter_rejonów!E:F,2,FALSE),A199)</f>
        <v>196</v>
      </c>
      <c r="D199" s="8" t="s">
        <v>385</v>
      </c>
      <c r="E199" s="8" t="str">
        <f>VLOOKUP(B199,konwerter_rejonów!A:C,3,FALSE)</f>
        <v>Os. Przyjaźni</v>
      </c>
      <c r="F199" s="8">
        <v>222</v>
      </c>
      <c r="G199" s="8">
        <v>161</v>
      </c>
      <c r="H199" s="8">
        <v>29</v>
      </c>
      <c r="I199" s="8">
        <v>61</v>
      </c>
      <c r="J199" s="8">
        <v>815</v>
      </c>
      <c r="K199" s="8">
        <v>307</v>
      </c>
      <c r="L199" s="8">
        <v>532</v>
      </c>
      <c r="M199" s="19">
        <v>2127</v>
      </c>
      <c r="N199" s="8">
        <v>18</v>
      </c>
      <c r="O199" s="8">
        <v>10</v>
      </c>
      <c r="P199" s="8">
        <v>2</v>
      </c>
      <c r="Q199" s="8">
        <v>10</v>
      </c>
      <c r="R199" s="8">
        <v>91</v>
      </c>
      <c r="S199" s="8">
        <v>12</v>
      </c>
      <c r="T199" s="8">
        <v>3</v>
      </c>
      <c r="U199" s="19">
        <v>146</v>
      </c>
      <c r="V199" s="8">
        <v>1318</v>
      </c>
      <c r="W199" s="8">
        <v>4032</v>
      </c>
      <c r="X199" s="8">
        <v>211458</v>
      </c>
      <c r="Y199" s="8">
        <v>97</v>
      </c>
      <c r="Z199" s="8">
        <v>0</v>
      </c>
      <c r="AA199" s="8">
        <v>0</v>
      </c>
      <c r="AB199" s="8">
        <v>9</v>
      </c>
      <c r="AC199" s="173">
        <v>196</v>
      </c>
      <c r="AD199" s="173">
        <v>0</v>
      </c>
      <c r="AE199" s="157">
        <f t="shared" si="38"/>
        <v>2273</v>
      </c>
      <c r="AF199" s="157">
        <f t="shared" si="39"/>
        <v>2051</v>
      </c>
      <c r="AG199" s="157">
        <f t="shared" si="40"/>
        <v>567532</v>
      </c>
      <c r="AH199" s="127">
        <v>643</v>
      </c>
      <c r="AI199" s="46">
        <v>77735</v>
      </c>
      <c r="AJ199" s="19">
        <v>44509</v>
      </c>
      <c r="AK199" s="88">
        <v>266</v>
      </c>
      <c r="AL199" s="88">
        <v>79</v>
      </c>
      <c r="AM199" s="87">
        <v>111</v>
      </c>
      <c r="AN199" s="87">
        <v>0</v>
      </c>
      <c r="AO199" s="91">
        <v>130</v>
      </c>
      <c r="AP199" s="91">
        <v>-1</v>
      </c>
      <c r="AQ199" s="92">
        <v>97</v>
      </c>
      <c r="AR199" s="92">
        <v>65</v>
      </c>
      <c r="AS199" s="89">
        <v>97</v>
      </c>
      <c r="AT199" s="89">
        <v>34</v>
      </c>
      <c r="AU199" s="90">
        <v>65</v>
      </c>
      <c r="AV199" s="90">
        <v>40</v>
      </c>
      <c r="AW199" s="21">
        <f t="shared" si="41"/>
        <v>464.56918825406098</v>
      </c>
      <c r="AX199" s="21">
        <f>IFERROR(INT(AW199*'udziały-w-rynku'!$C$27),0)</f>
        <v>2314</v>
      </c>
      <c r="AY199" s="39">
        <f t="shared" si="42"/>
        <v>2314</v>
      </c>
      <c r="AZ199" s="34">
        <f t="shared" si="43"/>
        <v>263</v>
      </c>
      <c r="BA199" s="31">
        <f t="shared" si="44"/>
        <v>1.1282301316431009</v>
      </c>
      <c r="BB199" s="70" t="s">
        <v>429</v>
      </c>
      <c r="BC199" s="125" t="s">
        <v>425</v>
      </c>
      <c r="BD199" s="70">
        <f t="shared" si="37"/>
        <v>2314</v>
      </c>
      <c r="BE199" s="71">
        <f t="shared" si="45"/>
        <v>3.7581529506535353E-3</v>
      </c>
      <c r="BF199" s="161">
        <f t="shared" si="46"/>
        <v>2389.0615888834031</v>
      </c>
      <c r="BG199" s="39">
        <f>INT(IFERROR(AO199*(1/($AJ199/$AI199)),0)*'udziały-w-rynku'!$C$27)</f>
        <v>1131</v>
      </c>
      <c r="BH199" s="39">
        <f>INT(IFERROR(AQ199*(1/($AJ199/$AI199)),0)*'udziały-w-rynku'!$C$27)</f>
        <v>843</v>
      </c>
      <c r="BI199" s="21">
        <f t="shared" si="47"/>
        <v>193.86157855714575</v>
      </c>
      <c r="BJ199" s="21">
        <f>IFERROR(INT(BI199*'udziały-w-rynku'!$C$27),0)</f>
        <v>965</v>
      </c>
      <c r="BK199" s="170">
        <f t="shared" si="48"/>
        <v>965</v>
      </c>
      <c r="BL199" s="40">
        <f>INT(IFERROR(AS199*(1/($AJ199/$AI199)),0)*'udziały-w-rynku'!$C$27)</f>
        <v>843</v>
      </c>
      <c r="BM199" s="40">
        <f>INT(IFERROR(AU199*(1/($AJ199/$AI199)),0)*'udziały-w-rynku'!$C$27)</f>
        <v>565</v>
      </c>
    </row>
    <row r="200" spans="1:65">
      <c r="A200" s="158">
        <f>VLOOKUP(B200,konwerter_rejonów!A:B,2,FALSE)</f>
        <v>197</v>
      </c>
      <c r="B200" s="11">
        <v>197</v>
      </c>
      <c r="C200" s="85">
        <f>IFERROR(VLOOKUP(A200,konwerter_rejonów!E:F,2,FALSE),A200)</f>
        <v>197</v>
      </c>
      <c r="D200" s="8" t="s">
        <v>385</v>
      </c>
      <c r="E200" s="8" t="str">
        <f>VLOOKUP(B200,konwerter_rejonów!A:C,3,FALSE)</f>
        <v>Krzycka</v>
      </c>
      <c r="F200" s="8">
        <v>508</v>
      </c>
      <c r="G200" s="8">
        <v>467</v>
      </c>
      <c r="H200" s="8">
        <v>80</v>
      </c>
      <c r="I200" s="8">
        <v>80</v>
      </c>
      <c r="J200" s="8">
        <v>1582</v>
      </c>
      <c r="K200" s="8">
        <v>457</v>
      </c>
      <c r="L200" s="8">
        <v>282</v>
      </c>
      <c r="M200" s="19">
        <v>3456</v>
      </c>
      <c r="N200" s="8">
        <v>22</v>
      </c>
      <c r="O200" s="8">
        <v>25</v>
      </c>
      <c r="P200" s="8">
        <v>1</v>
      </c>
      <c r="Q200" s="8">
        <v>6</v>
      </c>
      <c r="R200" s="8">
        <v>125</v>
      </c>
      <c r="S200" s="8">
        <v>10</v>
      </c>
      <c r="T200" s="8">
        <v>2</v>
      </c>
      <c r="U200" s="19">
        <v>191</v>
      </c>
      <c r="V200" s="8">
        <v>890</v>
      </c>
      <c r="W200" s="8">
        <v>1335</v>
      </c>
      <c r="X200" s="8">
        <v>243047</v>
      </c>
      <c r="Y200" s="8">
        <v>273</v>
      </c>
      <c r="Z200" s="8">
        <v>0</v>
      </c>
      <c r="AA200" s="8">
        <v>0</v>
      </c>
      <c r="AB200" s="8">
        <v>5</v>
      </c>
      <c r="AC200" s="173">
        <v>197</v>
      </c>
      <c r="AD200" s="173">
        <v>0</v>
      </c>
      <c r="AE200" s="157">
        <f t="shared" si="38"/>
        <v>3647</v>
      </c>
      <c r="AF200" s="157">
        <f t="shared" si="39"/>
        <v>3139</v>
      </c>
      <c r="AG200" s="157">
        <f t="shared" si="40"/>
        <v>567532</v>
      </c>
      <c r="AH200" s="127">
        <v>1681</v>
      </c>
      <c r="AI200" s="46">
        <v>77735</v>
      </c>
      <c r="AJ200" s="19">
        <v>44509</v>
      </c>
      <c r="AK200" s="88">
        <v>408</v>
      </c>
      <c r="AL200" s="88">
        <v>120</v>
      </c>
      <c r="AM200" s="87">
        <v>162</v>
      </c>
      <c r="AN200" s="87">
        <v>0</v>
      </c>
      <c r="AO200" s="91">
        <v>71</v>
      </c>
      <c r="AP200" s="91">
        <v>47</v>
      </c>
      <c r="AQ200" s="92">
        <v>51</v>
      </c>
      <c r="AR200" s="92">
        <v>28</v>
      </c>
      <c r="AS200" s="89">
        <v>100</v>
      </c>
      <c r="AT200" s="89">
        <v>42</v>
      </c>
      <c r="AU200" s="90">
        <v>55</v>
      </c>
      <c r="AV200" s="90">
        <v>27</v>
      </c>
      <c r="AW200" s="21">
        <f t="shared" si="41"/>
        <v>712.57228875058979</v>
      </c>
      <c r="AX200" s="21">
        <f>IFERROR(INT(AW200*'udziały-w-rynku'!$C$27),0)</f>
        <v>3549</v>
      </c>
      <c r="AY200" s="39">
        <f t="shared" si="42"/>
        <v>3549</v>
      </c>
      <c r="AZ200" s="34">
        <f t="shared" si="43"/>
        <v>410</v>
      </c>
      <c r="BA200" s="31">
        <f t="shared" si="44"/>
        <v>1.1306148454921949</v>
      </c>
      <c r="BB200" s="70" t="s">
        <v>429</v>
      </c>
      <c r="BC200" s="125" t="s">
        <v>425</v>
      </c>
      <c r="BD200" s="70">
        <f t="shared" si="37"/>
        <v>3549</v>
      </c>
      <c r="BE200" s="71">
        <f t="shared" si="45"/>
        <v>5.7639087389236808E-3</v>
      </c>
      <c r="BF200" s="161">
        <f t="shared" si="46"/>
        <v>3664.1225492425228</v>
      </c>
      <c r="BG200" s="39">
        <f>INT(IFERROR(AO200*(1/($AJ200/$AI200)),0)*'udziały-w-rynku'!$C$27)</f>
        <v>617</v>
      </c>
      <c r="BH200" s="39">
        <f>INT(IFERROR(AQ200*(1/($AJ200/$AI200)),0)*'udziały-w-rynku'!$C$27)</f>
        <v>443</v>
      </c>
      <c r="BI200" s="21">
        <f t="shared" si="47"/>
        <v>282.93311465096946</v>
      </c>
      <c r="BJ200" s="21">
        <f>IFERROR(INT(BI200*'udziały-w-rynku'!$C$27),0)</f>
        <v>1409</v>
      </c>
      <c r="BK200" s="170">
        <f t="shared" si="48"/>
        <v>1409</v>
      </c>
      <c r="BL200" s="40">
        <f>INT(IFERROR(AS200*(1/($AJ200/$AI200)),0)*'udziały-w-rynku'!$C$27)</f>
        <v>870</v>
      </c>
      <c r="BM200" s="40">
        <f>INT(IFERROR(AU200*(1/($AJ200/$AI200)),0)*'udziały-w-rynku'!$C$27)</f>
        <v>478</v>
      </c>
    </row>
    <row r="201" spans="1:65">
      <c r="A201" s="158">
        <f>VLOOKUP(B201,konwerter_rejonów!A:B,2,FALSE)</f>
        <v>198</v>
      </c>
      <c r="B201" s="11">
        <v>198</v>
      </c>
      <c r="C201" s="85" t="str">
        <f>IFERROR(VLOOKUP(A201,konwerter_rejonów!E:F,2,FALSE),A201)</f>
        <v>A39</v>
      </c>
      <c r="D201" s="8" t="s">
        <v>385</v>
      </c>
      <c r="E201" s="8" t="str">
        <f>VLOOKUP(B201,konwerter_rejonów!A:C,3,FALSE)</f>
        <v>Racławicka</v>
      </c>
      <c r="F201" s="8">
        <v>82</v>
      </c>
      <c r="G201" s="8">
        <v>86</v>
      </c>
      <c r="H201" s="8">
        <v>14</v>
      </c>
      <c r="I201" s="8">
        <v>12</v>
      </c>
      <c r="J201" s="8">
        <v>210</v>
      </c>
      <c r="K201" s="8">
        <v>51</v>
      </c>
      <c r="L201" s="8">
        <v>28</v>
      </c>
      <c r="M201" s="19">
        <v>483</v>
      </c>
      <c r="N201" s="8">
        <v>1</v>
      </c>
      <c r="O201" s="8">
        <v>3</v>
      </c>
      <c r="P201" s="8">
        <v>0</v>
      </c>
      <c r="Q201" s="8">
        <v>2</v>
      </c>
      <c r="R201" s="8">
        <v>13</v>
      </c>
      <c r="S201" s="8">
        <v>1</v>
      </c>
      <c r="T201" s="8">
        <v>0</v>
      </c>
      <c r="U201" s="19">
        <v>20</v>
      </c>
      <c r="V201" s="8">
        <v>50</v>
      </c>
      <c r="W201" s="8">
        <v>50</v>
      </c>
      <c r="X201" s="8">
        <v>34788</v>
      </c>
      <c r="Y201" s="8">
        <v>451</v>
      </c>
      <c r="Z201" s="8">
        <v>0</v>
      </c>
      <c r="AA201" s="8">
        <v>0</v>
      </c>
      <c r="AB201" s="8">
        <v>5</v>
      </c>
      <c r="AC201" s="173">
        <v>198</v>
      </c>
      <c r="AD201" s="173">
        <v>0</v>
      </c>
      <c r="AE201" s="157">
        <f t="shared" si="38"/>
        <v>503</v>
      </c>
      <c r="AF201" s="157">
        <f t="shared" si="39"/>
        <v>421</v>
      </c>
      <c r="AG201" s="157">
        <f t="shared" si="40"/>
        <v>567532</v>
      </c>
      <c r="AH201" s="127">
        <v>207</v>
      </c>
      <c r="AI201" s="46">
        <v>77735</v>
      </c>
      <c r="AJ201" s="19">
        <v>44509</v>
      </c>
      <c r="AK201" s="88">
        <v>472</v>
      </c>
      <c r="AL201" s="88">
        <v>222</v>
      </c>
      <c r="AM201" s="87">
        <v>177</v>
      </c>
      <c r="AN201" s="87">
        <v>0</v>
      </c>
      <c r="AO201" s="91">
        <v>185</v>
      </c>
      <c r="AP201" s="91">
        <v>146</v>
      </c>
      <c r="AQ201" s="92">
        <v>120</v>
      </c>
      <c r="AR201" s="92">
        <v>100</v>
      </c>
      <c r="AS201" s="89">
        <v>120</v>
      </c>
      <c r="AT201" s="89">
        <v>48</v>
      </c>
      <c r="AU201" s="90">
        <v>75</v>
      </c>
      <c r="AV201" s="90">
        <v>61</v>
      </c>
      <c r="AW201" s="21">
        <f t="shared" si="41"/>
        <v>824.34833404479991</v>
      </c>
      <c r="AX201" s="21">
        <f>IFERROR(INT(AW201*'udziały-w-rynku'!$C$27),0)</f>
        <v>4106</v>
      </c>
      <c r="AY201" s="39">
        <f t="shared" si="42"/>
        <v>4106</v>
      </c>
      <c r="AZ201" s="34">
        <f t="shared" si="43"/>
        <v>3685</v>
      </c>
      <c r="BA201" s="31">
        <f t="shared" si="44"/>
        <v>9.7529691211401417</v>
      </c>
      <c r="BB201" s="70" t="s">
        <v>429</v>
      </c>
      <c r="BC201" s="125" t="s">
        <v>426</v>
      </c>
      <c r="BD201" s="70">
        <f t="shared" si="37"/>
        <v>421</v>
      </c>
      <c r="BE201" s="71">
        <f t="shared" si="45"/>
        <v>6.8374347114310218E-4</v>
      </c>
      <c r="BF201" s="161">
        <f t="shared" si="46"/>
        <v>434.6564083491412</v>
      </c>
      <c r="BG201" s="39">
        <f>INT(IFERROR(AO201*(1/($AJ201/$AI201)),0)*'udziały-w-rynku'!$C$27)</f>
        <v>1609</v>
      </c>
      <c r="BH201" s="39">
        <f>INT(IFERROR(AQ201*(1/($AJ201/$AI201)),0)*'udziały-w-rynku'!$C$27)</f>
        <v>1044</v>
      </c>
      <c r="BI201" s="21">
        <f t="shared" si="47"/>
        <v>309.1306252668</v>
      </c>
      <c r="BJ201" s="21">
        <f>IFERROR(INT(BI201*'udziały-w-rynku'!$C$27),0)</f>
        <v>1540</v>
      </c>
      <c r="BK201" s="170">
        <f t="shared" si="48"/>
        <v>1540</v>
      </c>
      <c r="BL201" s="40">
        <f>INT(IFERROR(AS201*(1/($AJ201/$AI201)),0)*'udziały-w-rynku'!$C$27)</f>
        <v>1044</v>
      </c>
      <c r="BM201" s="40">
        <f>INT(IFERROR(AU201*(1/($AJ201/$AI201)),0)*'udziały-w-rynku'!$C$27)</f>
        <v>652</v>
      </c>
    </row>
    <row r="202" spans="1:65">
      <c r="A202" s="158">
        <f>VLOOKUP(B202,konwerter_rejonów!A:B,2,FALSE)</f>
        <v>199</v>
      </c>
      <c r="B202" s="11">
        <v>199</v>
      </c>
      <c r="C202" s="85">
        <f>IFERROR(VLOOKUP(A202,konwerter_rejonów!E:F,2,FALSE),A202)</f>
        <v>199</v>
      </c>
      <c r="D202" s="8" t="s">
        <v>385</v>
      </c>
      <c r="E202" s="8" t="str">
        <f>VLOOKUP(B202,konwerter_rejonów!A:C,3,FALSE)</f>
        <v>Wietrzna</v>
      </c>
      <c r="F202" s="8">
        <v>341</v>
      </c>
      <c r="G202" s="8">
        <v>467</v>
      </c>
      <c r="H202" s="8">
        <v>131</v>
      </c>
      <c r="I202" s="8">
        <v>102</v>
      </c>
      <c r="J202" s="8">
        <v>1177</v>
      </c>
      <c r="K202" s="8">
        <v>604</v>
      </c>
      <c r="L202" s="8">
        <v>435</v>
      </c>
      <c r="M202" s="19">
        <v>3257</v>
      </c>
      <c r="N202" s="8">
        <v>26</v>
      </c>
      <c r="O202" s="8">
        <v>36</v>
      </c>
      <c r="P202" s="8">
        <v>5</v>
      </c>
      <c r="Q202" s="8">
        <v>11</v>
      </c>
      <c r="R202" s="8">
        <v>132</v>
      </c>
      <c r="S202" s="8">
        <v>15</v>
      </c>
      <c r="T202" s="8">
        <v>4</v>
      </c>
      <c r="U202" s="19">
        <v>229</v>
      </c>
      <c r="V202" s="8">
        <v>1876</v>
      </c>
      <c r="W202" s="8">
        <v>105</v>
      </c>
      <c r="X202" s="8">
        <v>211021</v>
      </c>
      <c r="Y202" s="8">
        <v>420</v>
      </c>
      <c r="Z202" s="8">
        <v>0</v>
      </c>
      <c r="AA202" s="8">
        <v>0</v>
      </c>
      <c r="AB202" s="8">
        <v>0</v>
      </c>
      <c r="AC202" s="173">
        <v>199</v>
      </c>
      <c r="AD202" s="173">
        <v>195</v>
      </c>
      <c r="AE202" s="157">
        <f t="shared" si="38"/>
        <v>3486</v>
      </c>
      <c r="AF202" s="157">
        <f t="shared" si="39"/>
        <v>3145</v>
      </c>
      <c r="AG202" s="157">
        <f t="shared" si="40"/>
        <v>567532</v>
      </c>
      <c r="AH202" s="127">
        <v>1081</v>
      </c>
      <c r="AI202" s="46">
        <v>77735</v>
      </c>
      <c r="AJ202" s="19">
        <v>44509</v>
      </c>
      <c r="AK202" s="88" t="s">
        <v>871</v>
      </c>
      <c r="AL202" s="88" t="s">
        <v>871</v>
      </c>
      <c r="AM202" s="87" t="s">
        <v>871</v>
      </c>
      <c r="AN202" s="87" t="s">
        <v>871</v>
      </c>
      <c r="AO202" s="91" t="s">
        <v>871</v>
      </c>
      <c r="AP202" s="91" t="s">
        <v>871</v>
      </c>
      <c r="AQ202" s="92" t="s">
        <v>871</v>
      </c>
      <c r="AR202" s="92" t="s">
        <v>871</v>
      </c>
      <c r="AS202" s="89" t="s">
        <v>871</v>
      </c>
      <c r="AT202" s="89" t="s">
        <v>871</v>
      </c>
      <c r="AU202" s="90" t="s">
        <v>871</v>
      </c>
      <c r="AV202" s="90" t="s">
        <v>871</v>
      </c>
      <c r="AW202" s="21">
        <f t="shared" si="41"/>
        <v>0</v>
      </c>
      <c r="AX202" s="21">
        <f>IFERROR(INT(AW202*'udziały-w-rynku'!$C$27),0)</f>
        <v>0</v>
      </c>
      <c r="AY202" s="39">
        <f t="shared" si="42"/>
        <v>0</v>
      </c>
      <c r="AZ202" s="34">
        <f t="shared" si="43"/>
        <v>-3145</v>
      </c>
      <c r="BA202" s="31">
        <f t="shared" si="44"/>
        <v>0</v>
      </c>
      <c r="BB202" s="70" t="s">
        <v>429</v>
      </c>
      <c r="BC202" s="125" t="s">
        <v>426</v>
      </c>
      <c r="BD202" s="70">
        <f t="shared" si="37"/>
        <v>3145</v>
      </c>
      <c r="BE202" s="71">
        <f t="shared" si="45"/>
        <v>5.1077748616272121E-3</v>
      </c>
      <c r="BF202" s="161">
        <f t="shared" si="46"/>
        <v>3247.0175873112803</v>
      </c>
      <c r="BG202" s="39">
        <f>INT(IFERROR(AO202*(1/($AJ202/$AI202)),0)*'udziały-w-rynku'!$C$27)</f>
        <v>0</v>
      </c>
      <c r="BH202" s="39">
        <f>INT(IFERROR(AQ202*(1/($AJ202/$AI202)),0)*'udziały-w-rynku'!$C$27)</f>
        <v>0</v>
      </c>
      <c r="BI202" s="21">
        <f t="shared" si="47"/>
        <v>0</v>
      </c>
      <c r="BJ202" s="21">
        <f>IFERROR(INT(BI202*'udziały-w-rynku'!$C$27),0)</f>
        <v>0</v>
      </c>
      <c r="BK202" s="170">
        <f t="shared" si="48"/>
        <v>0</v>
      </c>
      <c r="BL202" s="40">
        <f>INT(IFERROR(AS202*(1/($AJ202/$AI202)),0)*'udziały-w-rynku'!$C$27)</f>
        <v>0</v>
      </c>
      <c r="BM202" s="40">
        <f>INT(IFERROR(AU202*(1/($AJ202/$AI202)),0)*'udziały-w-rynku'!$C$27)</f>
        <v>0</v>
      </c>
    </row>
    <row r="203" spans="1:65">
      <c r="A203" s="158">
        <f>VLOOKUP(B203,konwerter_rejonów!A:B,2,FALSE)</f>
        <v>200</v>
      </c>
      <c r="B203" s="11">
        <v>200</v>
      </c>
      <c r="C203" s="85" t="str">
        <f>IFERROR(VLOOKUP(A203,konwerter_rejonów!E:F,2,FALSE),A203)</f>
        <v>A39</v>
      </c>
      <c r="D203" s="8" t="s">
        <v>385</v>
      </c>
      <c r="E203" s="8" t="str">
        <f>VLOOKUP(B203,konwerter_rejonów!A:C,3,FALSE)</f>
        <v>Skarbowców</v>
      </c>
      <c r="F203" s="8">
        <v>82</v>
      </c>
      <c r="G203" s="8">
        <v>160</v>
      </c>
      <c r="H203" s="8">
        <v>62</v>
      </c>
      <c r="I203" s="8">
        <v>83</v>
      </c>
      <c r="J203" s="8">
        <v>412</v>
      </c>
      <c r="K203" s="8">
        <v>374</v>
      </c>
      <c r="L203" s="8">
        <v>331</v>
      </c>
      <c r="M203" s="19">
        <v>1504</v>
      </c>
      <c r="N203" s="8">
        <v>6</v>
      </c>
      <c r="O203" s="8">
        <v>4</v>
      </c>
      <c r="P203" s="8">
        <v>1</v>
      </c>
      <c r="Q203" s="8">
        <v>0</v>
      </c>
      <c r="R203" s="8">
        <v>26</v>
      </c>
      <c r="S203" s="8">
        <v>4</v>
      </c>
      <c r="T203" s="8">
        <v>2</v>
      </c>
      <c r="U203" s="19">
        <v>43</v>
      </c>
      <c r="V203" s="8">
        <v>17615</v>
      </c>
      <c r="W203" s="8">
        <v>3551</v>
      </c>
      <c r="X203" s="8">
        <v>102427</v>
      </c>
      <c r="Y203" s="8">
        <v>909</v>
      </c>
      <c r="Z203" s="8">
        <v>343</v>
      </c>
      <c r="AA203" s="8">
        <v>272</v>
      </c>
      <c r="AB203" s="8">
        <v>11</v>
      </c>
      <c r="AC203" s="173">
        <v>200</v>
      </c>
      <c r="AD203" s="173">
        <v>0</v>
      </c>
      <c r="AE203" s="157">
        <f t="shared" si="38"/>
        <v>1547</v>
      </c>
      <c r="AF203" s="157">
        <f t="shared" si="39"/>
        <v>1465</v>
      </c>
      <c r="AG203" s="157">
        <f t="shared" si="40"/>
        <v>567532</v>
      </c>
      <c r="AH203" s="127">
        <v>1211</v>
      </c>
      <c r="AI203" s="46">
        <v>77735</v>
      </c>
      <c r="AJ203" s="19">
        <v>44509</v>
      </c>
      <c r="AK203" s="88">
        <v>362</v>
      </c>
      <c r="AL203" s="88">
        <v>314</v>
      </c>
      <c r="AM203" s="87">
        <v>137</v>
      </c>
      <c r="AN203" s="87">
        <v>0</v>
      </c>
      <c r="AO203" s="91">
        <v>139</v>
      </c>
      <c r="AP203" s="91">
        <v>67</v>
      </c>
      <c r="AQ203" s="92">
        <v>136</v>
      </c>
      <c r="AR203" s="92">
        <v>129</v>
      </c>
      <c r="AS203" s="89">
        <v>90</v>
      </c>
      <c r="AT203" s="89">
        <v>74</v>
      </c>
      <c r="AU203" s="90">
        <v>87</v>
      </c>
      <c r="AV203" s="90">
        <v>82</v>
      </c>
      <c r="AW203" s="21">
        <f t="shared" si="41"/>
        <v>632.23325619537627</v>
      </c>
      <c r="AX203" s="21">
        <f>IFERROR(INT(AW203*'udziały-w-rynku'!$C$27),0)</f>
        <v>3149</v>
      </c>
      <c r="AY203" s="39">
        <f t="shared" si="42"/>
        <v>3149</v>
      </c>
      <c r="AZ203" s="34">
        <f t="shared" si="43"/>
        <v>1684</v>
      </c>
      <c r="BA203" s="31">
        <f t="shared" si="44"/>
        <v>2.1494880546075086</v>
      </c>
      <c r="BB203" s="70" t="s">
        <v>429</v>
      </c>
      <c r="BC203" s="125" t="s">
        <v>426</v>
      </c>
      <c r="BD203" s="70">
        <f t="shared" si="37"/>
        <v>1465</v>
      </c>
      <c r="BE203" s="71">
        <f t="shared" si="45"/>
        <v>2.3792973520775406E-3</v>
      </c>
      <c r="BF203" s="161">
        <f t="shared" si="46"/>
        <v>1512.5217060130446</v>
      </c>
      <c r="BG203" s="39">
        <f>INT(IFERROR(AO203*(1/($AJ203/$AI203)),0)*'udziały-w-rynku'!$C$27)</f>
        <v>1209</v>
      </c>
      <c r="BH203" s="39">
        <f>INT(IFERROR(AQ203*(1/($AJ203/$AI203)),0)*'udziały-w-rynku'!$C$27)</f>
        <v>1183</v>
      </c>
      <c r="BI203" s="21">
        <f t="shared" si="47"/>
        <v>239.27059695791863</v>
      </c>
      <c r="BJ203" s="21">
        <f>IFERROR(INT(BI203*'udziały-w-rynku'!$C$27),0)</f>
        <v>1191</v>
      </c>
      <c r="BK203" s="170">
        <f t="shared" si="48"/>
        <v>1191</v>
      </c>
      <c r="BL203" s="40">
        <f>INT(IFERROR(AS203*(1/($AJ203/$AI203)),0)*'udziały-w-rynku'!$C$27)</f>
        <v>783</v>
      </c>
      <c r="BM203" s="40">
        <f>INT(IFERROR(AU203*(1/($AJ203/$AI203)),0)*'udziały-w-rynku'!$C$27)</f>
        <v>756</v>
      </c>
    </row>
    <row r="204" spans="1:65">
      <c r="A204" s="158">
        <f>VLOOKUP(B204,konwerter_rejonów!A:B,2,FALSE)</f>
        <v>201</v>
      </c>
      <c r="B204" s="11">
        <v>201</v>
      </c>
      <c r="C204" s="85" t="str">
        <f>IFERROR(VLOOKUP(A204,konwerter_rejonów!E:F,2,FALSE),A204)</f>
        <v>A52</v>
      </c>
      <c r="D204" s="8" t="s">
        <v>385</v>
      </c>
      <c r="E204" s="8" t="str">
        <f>VLOOKUP(B204,konwerter_rejonów!A:C,3,FALSE)</f>
        <v>Rędzińska</v>
      </c>
      <c r="F204" s="8">
        <v>82</v>
      </c>
      <c r="G204" s="8">
        <v>86</v>
      </c>
      <c r="H204" s="8">
        <v>14</v>
      </c>
      <c r="I204" s="8">
        <v>9</v>
      </c>
      <c r="J204" s="8">
        <v>282</v>
      </c>
      <c r="K204" s="8">
        <v>111</v>
      </c>
      <c r="L204" s="8">
        <v>152</v>
      </c>
      <c r="M204" s="19">
        <v>736</v>
      </c>
      <c r="N204" s="8">
        <v>2</v>
      </c>
      <c r="O204" s="8">
        <v>1</v>
      </c>
      <c r="P204" s="8">
        <v>0</v>
      </c>
      <c r="Q204" s="8">
        <v>0</v>
      </c>
      <c r="R204" s="8">
        <v>7</v>
      </c>
      <c r="S204" s="8">
        <v>12</v>
      </c>
      <c r="T204" s="8">
        <v>0</v>
      </c>
      <c r="U204" s="19">
        <v>22</v>
      </c>
      <c r="V204" s="8">
        <v>376</v>
      </c>
      <c r="W204" s="8">
        <v>1242</v>
      </c>
      <c r="X204" s="8">
        <v>41933</v>
      </c>
      <c r="Y204" s="8">
        <v>51</v>
      </c>
      <c r="Z204" s="8">
        <v>0</v>
      </c>
      <c r="AA204" s="8">
        <v>0</v>
      </c>
      <c r="AB204" s="8">
        <v>7</v>
      </c>
      <c r="AC204" s="173">
        <v>201</v>
      </c>
      <c r="AD204" s="173">
        <v>0</v>
      </c>
      <c r="AE204" s="157">
        <f t="shared" si="38"/>
        <v>758</v>
      </c>
      <c r="AF204" s="157">
        <f t="shared" si="39"/>
        <v>676</v>
      </c>
      <c r="AG204" s="157">
        <f t="shared" si="40"/>
        <v>567532</v>
      </c>
      <c r="AH204" s="127">
        <v>142</v>
      </c>
      <c r="AI204" s="46">
        <v>77735</v>
      </c>
      <c r="AJ204" s="19">
        <v>44509</v>
      </c>
      <c r="AK204" s="88">
        <v>23</v>
      </c>
      <c r="AL204" s="88">
        <v>8</v>
      </c>
      <c r="AM204" s="87">
        <v>19</v>
      </c>
      <c r="AN204" s="87">
        <v>0</v>
      </c>
      <c r="AO204" s="91">
        <v>8</v>
      </c>
      <c r="AP204" s="91">
        <v>25</v>
      </c>
      <c r="AQ204" s="92">
        <v>13</v>
      </c>
      <c r="AR204" s="92">
        <v>-1</v>
      </c>
      <c r="AS204" s="89">
        <v>7</v>
      </c>
      <c r="AT204" s="89">
        <v>-1</v>
      </c>
      <c r="AU204" s="90">
        <v>16</v>
      </c>
      <c r="AV204" s="90">
        <v>5</v>
      </c>
      <c r="AW204" s="21">
        <f t="shared" si="41"/>
        <v>40.169516277606775</v>
      </c>
      <c r="AX204" s="21">
        <f>IFERROR(INT(AW204*'udziały-w-rynku'!$C$27),0)</f>
        <v>200</v>
      </c>
      <c r="AY204" s="39">
        <f t="shared" si="42"/>
        <v>200</v>
      </c>
      <c r="AZ204" s="34">
        <f t="shared" si="43"/>
        <v>-476</v>
      </c>
      <c r="BA204" s="31">
        <f t="shared" si="44"/>
        <v>0.29585798816568049</v>
      </c>
      <c r="BB204" s="70" t="s">
        <v>429</v>
      </c>
      <c r="BC204" s="125" t="s">
        <v>426</v>
      </c>
      <c r="BD204" s="70">
        <f t="shared" si="37"/>
        <v>676</v>
      </c>
      <c r="BE204" s="71">
        <f t="shared" si="45"/>
        <v>1.0978873788426058E-3</v>
      </c>
      <c r="BF204" s="161">
        <f t="shared" si="46"/>
        <v>697.92810461762338</v>
      </c>
      <c r="BG204" s="39">
        <f>INT(IFERROR(AO204*(1/($AJ204/$AI204)),0)*'udziały-w-rynku'!$C$27)</f>
        <v>69</v>
      </c>
      <c r="BH204" s="39">
        <f>INT(IFERROR(AQ204*(1/($AJ204/$AI204)),0)*'udziały-w-rynku'!$C$27)</f>
        <v>113</v>
      </c>
      <c r="BI204" s="21">
        <f t="shared" si="47"/>
        <v>33.183513446718642</v>
      </c>
      <c r="BJ204" s="21">
        <f>IFERROR(INT(BI204*'udziały-w-rynku'!$C$27),0)</f>
        <v>165</v>
      </c>
      <c r="BK204" s="170">
        <f t="shared" si="48"/>
        <v>165</v>
      </c>
      <c r="BL204" s="40">
        <f>INT(IFERROR(AS204*(1/($AJ204/$AI204)),0)*'udziały-w-rynku'!$C$27)</f>
        <v>60</v>
      </c>
      <c r="BM204" s="40">
        <f>INT(IFERROR(AU204*(1/($AJ204/$AI204)),0)*'udziały-w-rynku'!$C$27)</f>
        <v>139</v>
      </c>
    </row>
    <row r="205" spans="1:65">
      <c r="A205" s="158">
        <f>VLOOKUP(B205,konwerter_rejonów!A:B,2,FALSE)</f>
        <v>202</v>
      </c>
      <c r="B205" s="11">
        <v>202</v>
      </c>
      <c r="C205" s="85">
        <f>IFERROR(VLOOKUP(A205,konwerter_rejonów!E:F,2,FALSE),A205)</f>
        <v>202</v>
      </c>
      <c r="D205" s="8" t="s">
        <v>385</v>
      </c>
      <c r="E205" s="8" t="str">
        <f>VLOOKUP(B205,konwerter_rejonów!A:C,3,FALSE)</f>
        <v>Maślice Małe</v>
      </c>
      <c r="F205" s="8">
        <v>171</v>
      </c>
      <c r="G205" s="8">
        <v>189</v>
      </c>
      <c r="H205" s="8">
        <v>47</v>
      </c>
      <c r="I205" s="8">
        <v>64</v>
      </c>
      <c r="J205" s="8">
        <v>615</v>
      </c>
      <c r="K205" s="8">
        <v>398</v>
      </c>
      <c r="L205" s="8">
        <v>395</v>
      </c>
      <c r="M205" s="19">
        <v>1879</v>
      </c>
      <c r="N205" s="8">
        <v>1</v>
      </c>
      <c r="O205" s="8">
        <v>1</v>
      </c>
      <c r="P205" s="8">
        <v>0</v>
      </c>
      <c r="Q205" s="8">
        <v>3</v>
      </c>
      <c r="R205" s="8">
        <v>11</v>
      </c>
      <c r="S205" s="8">
        <v>1</v>
      </c>
      <c r="T205" s="8">
        <v>2</v>
      </c>
      <c r="U205" s="19">
        <v>19</v>
      </c>
      <c r="V205" s="8">
        <v>0</v>
      </c>
      <c r="W205" s="8">
        <v>782</v>
      </c>
      <c r="X205" s="8">
        <v>107119</v>
      </c>
      <c r="Y205" s="8">
        <v>137</v>
      </c>
      <c r="Z205" s="8">
        <v>0</v>
      </c>
      <c r="AA205" s="8">
        <v>0</v>
      </c>
      <c r="AB205" s="8">
        <v>6</v>
      </c>
      <c r="AC205" s="173">
        <v>202</v>
      </c>
      <c r="AD205" s="173">
        <v>0</v>
      </c>
      <c r="AE205" s="157">
        <f t="shared" si="38"/>
        <v>1898</v>
      </c>
      <c r="AF205" s="157">
        <f t="shared" si="39"/>
        <v>1727</v>
      </c>
      <c r="AG205" s="157">
        <f t="shared" si="40"/>
        <v>567532</v>
      </c>
      <c r="AH205" s="127">
        <v>373</v>
      </c>
      <c r="AI205" s="46">
        <v>77735</v>
      </c>
      <c r="AJ205" s="19">
        <v>44509</v>
      </c>
      <c r="AK205" s="88">
        <v>370</v>
      </c>
      <c r="AL205" s="88">
        <v>180</v>
      </c>
      <c r="AM205" s="87">
        <v>116</v>
      </c>
      <c r="AN205" s="87">
        <v>0</v>
      </c>
      <c r="AO205" s="91">
        <v>95</v>
      </c>
      <c r="AP205" s="91">
        <v>28</v>
      </c>
      <c r="AQ205" s="92">
        <v>88</v>
      </c>
      <c r="AR205" s="92">
        <v>63</v>
      </c>
      <c r="AS205" s="89">
        <v>56</v>
      </c>
      <c r="AT205" s="89">
        <v>18</v>
      </c>
      <c r="AU205" s="90">
        <v>58</v>
      </c>
      <c r="AV205" s="90">
        <v>48</v>
      </c>
      <c r="AW205" s="21">
        <f t="shared" si="41"/>
        <v>646.20526185715255</v>
      </c>
      <c r="AX205" s="21">
        <f>IFERROR(INT(AW205*'udziały-w-rynku'!$C$27),0)</f>
        <v>3219</v>
      </c>
      <c r="AY205" s="39">
        <f t="shared" si="42"/>
        <v>3219</v>
      </c>
      <c r="AZ205" s="34">
        <f t="shared" si="43"/>
        <v>1492</v>
      </c>
      <c r="BA205" s="31">
        <f t="shared" si="44"/>
        <v>1.8639258830341634</v>
      </c>
      <c r="BB205" s="70" t="s">
        <v>429</v>
      </c>
      <c r="BC205" s="125" t="s">
        <v>426</v>
      </c>
      <c r="BD205" s="70">
        <f t="shared" si="37"/>
        <v>1727</v>
      </c>
      <c r="BE205" s="71">
        <f t="shared" si="45"/>
        <v>2.8048099160668345E-3</v>
      </c>
      <c r="BF205" s="161">
        <f t="shared" si="46"/>
        <v>1783.0204684536027</v>
      </c>
      <c r="BG205" s="39">
        <f>INT(IFERROR(AO205*(1/($AJ205/$AI205)),0)*'udziały-w-rynku'!$C$27)</f>
        <v>826</v>
      </c>
      <c r="BH205" s="39">
        <f>INT(IFERROR(AQ205*(1/($AJ205/$AI205)),0)*'udziały-w-rynku'!$C$27)</f>
        <v>765</v>
      </c>
      <c r="BI205" s="21">
        <f t="shared" si="47"/>
        <v>202.59408209575591</v>
      </c>
      <c r="BJ205" s="21">
        <f>IFERROR(INT(BI205*'udziały-w-rynku'!$C$27),0)</f>
        <v>1009</v>
      </c>
      <c r="BK205" s="170">
        <f t="shared" si="48"/>
        <v>1009</v>
      </c>
      <c r="BL205" s="40">
        <f>INT(IFERROR(AS205*(1/($AJ205/$AI205)),0)*'udziały-w-rynku'!$C$27)</f>
        <v>487</v>
      </c>
      <c r="BM205" s="40">
        <f>INT(IFERROR(AU205*(1/($AJ205/$AI205)),0)*'udziały-w-rynku'!$C$27)</f>
        <v>504</v>
      </c>
    </row>
    <row r="206" spans="1:65">
      <c r="A206" s="158">
        <f>VLOOKUP(B206,konwerter_rejonów!A:B,2,FALSE)</f>
        <v>203</v>
      </c>
      <c r="B206" s="11">
        <v>203</v>
      </c>
      <c r="C206" s="85" t="str">
        <f>IFERROR(VLOOKUP(A206,konwerter_rejonów!E:F,2,FALSE),A206)</f>
        <v>A50</v>
      </c>
      <c r="D206" s="8" t="s">
        <v>385</v>
      </c>
      <c r="E206" s="8" t="str">
        <f>VLOOKUP(B206,konwerter_rejonów!A:C,3,FALSE)</f>
        <v>Warciańska</v>
      </c>
      <c r="F206" s="8">
        <v>8</v>
      </c>
      <c r="G206" s="8">
        <v>17</v>
      </c>
      <c r="H206" s="8">
        <v>7</v>
      </c>
      <c r="I206" s="8">
        <v>9</v>
      </c>
      <c r="J206" s="8">
        <v>54</v>
      </c>
      <c r="K206" s="8">
        <v>49</v>
      </c>
      <c r="L206" s="8">
        <v>65</v>
      </c>
      <c r="M206" s="19">
        <v>209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19">
        <v>0</v>
      </c>
      <c r="V206" s="8">
        <v>37</v>
      </c>
      <c r="W206" s="8">
        <v>286</v>
      </c>
      <c r="X206" s="8">
        <v>11222</v>
      </c>
      <c r="Y206" s="8">
        <v>2</v>
      </c>
      <c r="Z206" s="8">
        <v>0</v>
      </c>
      <c r="AA206" s="8">
        <v>0</v>
      </c>
      <c r="AB206" s="8">
        <v>0</v>
      </c>
      <c r="AC206" s="173">
        <v>203</v>
      </c>
      <c r="AD206" s="173">
        <v>211</v>
      </c>
      <c r="AE206" s="157">
        <f t="shared" si="38"/>
        <v>209</v>
      </c>
      <c r="AF206" s="157">
        <f t="shared" si="39"/>
        <v>201</v>
      </c>
      <c r="AG206" s="157">
        <f t="shared" si="40"/>
        <v>567532</v>
      </c>
      <c r="AH206" s="127">
        <v>91</v>
      </c>
      <c r="AI206" s="46">
        <v>77735</v>
      </c>
      <c r="AJ206" s="19">
        <v>44509</v>
      </c>
      <c r="AK206" s="88" t="s">
        <v>871</v>
      </c>
      <c r="AL206" s="88" t="s">
        <v>871</v>
      </c>
      <c r="AM206" s="87" t="s">
        <v>871</v>
      </c>
      <c r="AN206" s="87" t="s">
        <v>871</v>
      </c>
      <c r="AO206" s="91" t="s">
        <v>871</v>
      </c>
      <c r="AP206" s="91" t="s">
        <v>871</v>
      </c>
      <c r="AQ206" s="92" t="s">
        <v>871</v>
      </c>
      <c r="AR206" s="92" t="s">
        <v>871</v>
      </c>
      <c r="AS206" s="89" t="s">
        <v>871</v>
      </c>
      <c r="AT206" s="89" t="s">
        <v>871</v>
      </c>
      <c r="AU206" s="90" t="s">
        <v>871</v>
      </c>
      <c r="AV206" s="90" t="s">
        <v>871</v>
      </c>
      <c r="AW206" s="21">
        <f t="shared" si="41"/>
        <v>0</v>
      </c>
      <c r="AX206" s="21">
        <f>IFERROR(INT(AW206*'udziały-w-rynku'!$C$27),0)</f>
        <v>0</v>
      </c>
      <c r="AY206" s="39">
        <f t="shared" si="42"/>
        <v>0</v>
      </c>
      <c r="AZ206" s="34">
        <f t="shared" si="43"/>
        <v>-201</v>
      </c>
      <c r="BA206" s="31">
        <f t="shared" si="44"/>
        <v>0</v>
      </c>
      <c r="BB206" s="70" t="s">
        <v>429</v>
      </c>
      <c r="BC206" s="125" t="s">
        <v>426</v>
      </c>
      <c r="BD206" s="70">
        <f t="shared" ref="BD206:BD269" si="49">IF(BB206="do weryfikacji",IF(BC206="BIG-DATA",AY206,IF(BC206="PESEL",AF206,"do uzupełnienia")),BB206)</f>
        <v>201</v>
      </c>
      <c r="BE206" s="71">
        <f t="shared" si="45"/>
        <v>3.2644284489254994E-4</v>
      </c>
      <c r="BF206" s="161">
        <f t="shared" si="46"/>
        <v>207.52004294103889</v>
      </c>
      <c r="BG206" s="39">
        <f>INT(IFERROR(AO206*(1/($AJ206/$AI206)),0)*'udziały-w-rynku'!$C$27)</f>
        <v>0</v>
      </c>
      <c r="BH206" s="39">
        <f>INT(IFERROR(AQ206*(1/($AJ206/$AI206)),0)*'udziały-w-rynku'!$C$27)</f>
        <v>0</v>
      </c>
      <c r="BI206" s="21">
        <f t="shared" si="47"/>
        <v>0</v>
      </c>
      <c r="BJ206" s="21">
        <f>IFERROR(INT(BI206*'udziały-w-rynku'!$C$27),0)</f>
        <v>0</v>
      </c>
      <c r="BK206" s="170">
        <f t="shared" si="48"/>
        <v>0</v>
      </c>
      <c r="BL206" s="40">
        <f>INT(IFERROR(AS206*(1/($AJ206/$AI206)),0)*'udziały-w-rynku'!$C$27)</f>
        <v>0</v>
      </c>
      <c r="BM206" s="40">
        <f>INT(IFERROR(AU206*(1/($AJ206/$AI206)),0)*'udziały-w-rynku'!$C$27)</f>
        <v>0</v>
      </c>
    </row>
    <row r="207" spans="1:65">
      <c r="A207" s="158">
        <f>VLOOKUP(B207,konwerter_rejonów!A:B,2,FALSE)</f>
        <v>204</v>
      </c>
      <c r="B207" s="11">
        <v>204</v>
      </c>
      <c r="C207" s="85" t="str">
        <f>IFERROR(VLOOKUP(A207,konwerter_rejonów!E:F,2,FALSE),A207)</f>
        <v>A50</v>
      </c>
      <c r="D207" s="8" t="s">
        <v>385</v>
      </c>
      <c r="E207" s="8" t="str">
        <f>VLOOKUP(B207,konwerter_rejonów!A:C,3,FALSE)</f>
        <v>Suwalska</v>
      </c>
      <c r="F207" s="8">
        <v>6</v>
      </c>
      <c r="G207" s="8">
        <v>7</v>
      </c>
      <c r="H207" s="8">
        <v>2</v>
      </c>
      <c r="I207" s="8">
        <v>0</v>
      </c>
      <c r="J207" s="8">
        <v>21</v>
      </c>
      <c r="K207" s="8">
        <v>5</v>
      </c>
      <c r="L207" s="8">
        <v>5</v>
      </c>
      <c r="M207" s="19">
        <v>46</v>
      </c>
      <c r="N207" s="8">
        <v>0</v>
      </c>
      <c r="O207" s="8">
        <v>0</v>
      </c>
      <c r="P207" s="8">
        <v>0</v>
      </c>
      <c r="Q207" s="8">
        <v>0</v>
      </c>
      <c r="R207" s="8">
        <v>1</v>
      </c>
      <c r="S207" s="8">
        <v>0</v>
      </c>
      <c r="T207" s="8">
        <v>0</v>
      </c>
      <c r="U207" s="19">
        <v>1</v>
      </c>
      <c r="V207" s="8">
        <v>557</v>
      </c>
      <c r="W207" s="8">
        <v>1789</v>
      </c>
      <c r="X207" s="8">
        <v>172</v>
      </c>
      <c r="Y207" s="8">
        <v>18</v>
      </c>
      <c r="Z207" s="8">
        <v>391</v>
      </c>
      <c r="AA207" s="8">
        <v>0</v>
      </c>
      <c r="AB207" s="8">
        <v>0</v>
      </c>
      <c r="AC207" s="173">
        <v>204</v>
      </c>
      <c r="AD207" s="173">
        <v>205</v>
      </c>
      <c r="AE207" s="157">
        <f t="shared" si="38"/>
        <v>47</v>
      </c>
      <c r="AF207" s="157">
        <f t="shared" si="39"/>
        <v>41</v>
      </c>
      <c r="AG207" s="157">
        <f t="shared" si="40"/>
        <v>567532</v>
      </c>
      <c r="AH207" s="127">
        <v>156</v>
      </c>
      <c r="AI207" s="46">
        <v>77735</v>
      </c>
      <c r="AJ207" s="19">
        <v>44509</v>
      </c>
      <c r="AK207" s="88" t="s">
        <v>871</v>
      </c>
      <c r="AL207" s="88" t="s">
        <v>871</v>
      </c>
      <c r="AM207" s="87" t="s">
        <v>871</v>
      </c>
      <c r="AN207" s="87" t="s">
        <v>871</v>
      </c>
      <c r="AO207" s="91" t="s">
        <v>871</v>
      </c>
      <c r="AP207" s="91" t="s">
        <v>871</v>
      </c>
      <c r="AQ207" s="92" t="s">
        <v>871</v>
      </c>
      <c r="AR207" s="92" t="s">
        <v>871</v>
      </c>
      <c r="AS207" s="89" t="s">
        <v>871</v>
      </c>
      <c r="AT207" s="89" t="s">
        <v>871</v>
      </c>
      <c r="AU207" s="90" t="s">
        <v>871</v>
      </c>
      <c r="AV207" s="90" t="s">
        <v>871</v>
      </c>
      <c r="AW207" s="21">
        <f t="shared" si="41"/>
        <v>0</v>
      </c>
      <c r="AX207" s="21">
        <f>IFERROR(INT(AW207*'udziały-w-rynku'!$C$27),0)</f>
        <v>0</v>
      </c>
      <c r="AY207" s="39">
        <f t="shared" si="42"/>
        <v>0</v>
      </c>
      <c r="AZ207" s="34">
        <f t="shared" si="43"/>
        <v>-41</v>
      </c>
      <c r="BA207" s="31">
        <f t="shared" si="44"/>
        <v>0</v>
      </c>
      <c r="BB207" s="70" t="s">
        <v>429</v>
      </c>
      <c r="BC207" s="125" t="s">
        <v>426</v>
      </c>
      <c r="BD207" s="70">
        <f t="shared" si="49"/>
        <v>41</v>
      </c>
      <c r="BE207" s="71">
        <f t="shared" si="45"/>
        <v>6.6587843983057451E-5</v>
      </c>
      <c r="BF207" s="161">
        <f t="shared" si="46"/>
        <v>42.329959007873605</v>
      </c>
      <c r="BG207" s="39">
        <f>INT(IFERROR(AO207*(1/($AJ207/$AI207)),0)*'udziały-w-rynku'!$C$27)</f>
        <v>0</v>
      </c>
      <c r="BH207" s="39">
        <f>INT(IFERROR(AQ207*(1/($AJ207/$AI207)),0)*'udziały-w-rynku'!$C$27)</f>
        <v>0</v>
      </c>
      <c r="BI207" s="21">
        <f t="shared" si="47"/>
        <v>0</v>
      </c>
      <c r="BJ207" s="21">
        <f>IFERROR(INT(BI207*'udziały-w-rynku'!$C$27),0)</f>
        <v>0</v>
      </c>
      <c r="BK207" s="170">
        <f t="shared" si="48"/>
        <v>0</v>
      </c>
      <c r="BL207" s="40">
        <f>INT(IFERROR(AS207*(1/($AJ207/$AI207)),0)*'udziały-w-rynku'!$C$27)</f>
        <v>0</v>
      </c>
      <c r="BM207" s="40">
        <f>INT(IFERROR(AU207*(1/($AJ207/$AI207)),0)*'udziały-w-rynku'!$C$27)</f>
        <v>0</v>
      </c>
    </row>
    <row r="208" spans="1:65">
      <c r="A208" s="158">
        <f>VLOOKUP(B208,konwerter_rejonów!A:B,2,FALSE)</f>
        <v>205</v>
      </c>
      <c r="B208" s="11">
        <v>205</v>
      </c>
      <c r="C208" s="85">
        <f>IFERROR(VLOOKUP(A208,konwerter_rejonów!E:F,2,FALSE),A208)</f>
        <v>205</v>
      </c>
      <c r="D208" s="8" t="s">
        <v>385</v>
      </c>
      <c r="E208" s="8" t="str">
        <f>VLOOKUP(B208,konwerter_rejonów!A:C,3,FALSE)</f>
        <v>Maślice</v>
      </c>
      <c r="F208" s="8">
        <v>323</v>
      </c>
      <c r="G208" s="8">
        <v>355</v>
      </c>
      <c r="H208" s="8">
        <v>56</v>
      </c>
      <c r="I208" s="8">
        <v>60</v>
      </c>
      <c r="J208" s="8">
        <v>1094</v>
      </c>
      <c r="K208" s="8">
        <v>340</v>
      </c>
      <c r="L208" s="8">
        <v>204</v>
      </c>
      <c r="M208" s="19">
        <v>2432</v>
      </c>
      <c r="N208" s="8">
        <v>2</v>
      </c>
      <c r="O208" s="8">
        <v>5</v>
      </c>
      <c r="P208" s="8">
        <v>1</v>
      </c>
      <c r="Q208" s="8">
        <v>5</v>
      </c>
      <c r="R208" s="8">
        <v>31</v>
      </c>
      <c r="S208" s="8">
        <v>6</v>
      </c>
      <c r="T208" s="8">
        <v>3</v>
      </c>
      <c r="U208" s="19">
        <v>53</v>
      </c>
      <c r="V208" s="8">
        <v>498</v>
      </c>
      <c r="W208" s="8">
        <v>3360</v>
      </c>
      <c r="X208" s="8">
        <v>126470</v>
      </c>
      <c r="Y208" s="8">
        <v>7085</v>
      </c>
      <c r="Z208" s="8">
        <v>0</v>
      </c>
      <c r="AA208" s="8">
        <v>0</v>
      </c>
      <c r="AB208" s="8">
        <v>9</v>
      </c>
      <c r="AC208" s="173">
        <v>205</v>
      </c>
      <c r="AD208" s="173">
        <v>0</v>
      </c>
      <c r="AE208" s="157">
        <f t="shared" si="38"/>
        <v>2485</v>
      </c>
      <c r="AF208" s="157">
        <f t="shared" si="39"/>
        <v>2162</v>
      </c>
      <c r="AG208" s="157">
        <f t="shared" si="40"/>
        <v>567532</v>
      </c>
      <c r="AH208" s="127">
        <v>554</v>
      </c>
      <c r="AI208" s="46">
        <v>77735</v>
      </c>
      <c r="AJ208" s="19">
        <v>44509</v>
      </c>
      <c r="AK208" s="88">
        <v>560</v>
      </c>
      <c r="AL208" s="88">
        <v>351</v>
      </c>
      <c r="AM208" s="87">
        <v>142</v>
      </c>
      <c r="AN208" s="87">
        <v>0</v>
      </c>
      <c r="AO208" s="91">
        <v>203</v>
      </c>
      <c r="AP208" s="91">
        <v>13</v>
      </c>
      <c r="AQ208" s="92">
        <v>165</v>
      </c>
      <c r="AR208" s="92">
        <v>140</v>
      </c>
      <c r="AS208" s="89">
        <v>92</v>
      </c>
      <c r="AT208" s="89">
        <v>42</v>
      </c>
      <c r="AU208" s="90">
        <v>72</v>
      </c>
      <c r="AV208" s="90">
        <v>69</v>
      </c>
      <c r="AW208" s="21">
        <f t="shared" si="41"/>
        <v>978.04039632433899</v>
      </c>
      <c r="AX208" s="21">
        <f>IFERROR(INT(AW208*'udziały-w-rynku'!$C$27),0)</f>
        <v>4872</v>
      </c>
      <c r="AY208" s="39">
        <f t="shared" si="42"/>
        <v>4872</v>
      </c>
      <c r="AZ208" s="34">
        <f t="shared" si="43"/>
        <v>2710</v>
      </c>
      <c r="BA208" s="31">
        <f t="shared" si="44"/>
        <v>2.2534690101757633</v>
      </c>
      <c r="BB208" s="70" t="s">
        <v>429</v>
      </c>
      <c r="BC208" s="125" t="s">
        <v>426</v>
      </c>
      <c r="BD208" s="70">
        <f t="shared" si="49"/>
        <v>2162</v>
      </c>
      <c r="BE208" s="71">
        <f t="shared" si="45"/>
        <v>3.5112906997895174E-3</v>
      </c>
      <c r="BF208" s="161">
        <f t="shared" si="46"/>
        <v>2232.1310091468958</v>
      </c>
      <c r="BG208" s="39">
        <f>INT(IFERROR(AO208*(1/($AJ208/$AI208)),0)*'udziały-w-rynku'!$C$27)</f>
        <v>1766</v>
      </c>
      <c r="BH208" s="39">
        <f>INT(IFERROR(AQ208*(1/($AJ208/$AI208)),0)*'udziały-w-rynku'!$C$27)</f>
        <v>1435</v>
      </c>
      <c r="BI208" s="21">
        <f t="shared" si="47"/>
        <v>248.00310049652879</v>
      </c>
      <c r="BJ208" s="21">
        <f>IFERROR(INT(BI208*'udziały-w-rynku'!$C$27),0)</f>
        <v>1235</v>
      </c>
      <c r="BK208" s="170">
        <f t="shared" si="48"/>
        <v>1235</v>
      </c>
      <c r="BL208" s="40">
        <f>INT(IFERROR(AS208*(1/($AJ208/$AI208)),0)*'udziały-w-rynku'!$C$27)</f>
        <v>800</v>
      </c>
      <c r="BM208" s="40">
        <f>INT(IFERROR(AU208*(1/($AJ208/$AI208)),0)*'udziały-w-rynku'!$C$27)</f>
        <v>626</v>
      </c>
    </row>
    <row r="209" spans="1:65">
      <c r="A209" s="158">
        <f>VLOOKUP(B209,konwerter_rejonów!A:B,2,FALSE)</f>
        <v>206</v>
      </c>
      <c r="B209" s="11">
        <v>206</v>
      </c>
      <c r="C209" s="85" t="str">
        <f>IFERROR(VLOOKUP(A209,konwerter_rejonów!E:F,2,FALSE),A209)</f>
        <v>A47</v>
      </c>
      <c r="D209" s="8" t="s">
        <v>385</v>
      </c>
      <c r="E209" s="8" t="str">
        <f>VLOOKUP(B209,konwerter_rejonów!A:C,3,FALSE)</f>
        <v>Hammilton Centrum</v>
      </c>
      <c r="F209" s="8">
        <v>2</v>
      </c>
      <c r="G209" s="8">
        <v>0</v>
      </c>
      <c r="H209" s="8">
        <v>0</v>
      </c>
      <c r="I209" s="8">
        <v>0</v>
      </c>
      <c r="J209" s="8">
        <v>5</v>
      </c>
      <c r="K209" s="8">
        <v>4</v>
      </c>
      <c r="L209" s="8">
        <v>2</v>
      </c>
      <c r="M209" s="19">
        <v>13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19">
        <v>0</v>
      </c>
      <c r="V209" s="8">
        <v>211</v>
      </c>
      <c r="W209" s="8">
        <v>115</v>
      </c>
      <c r="X209" s="8">
        <v>728</v>
      </c>
      <c r="Y209" s="8">
        <v>5085</v>
      </c>
      <c r="Z209" s="8">
        <v>0</v>
      </c>
      <c r="AA209" s="8">
        <v>0</v>
      </c>
      <c r="AB209" s="8">
        <v>7</v>
      </c>
      <c r="AC209" s="173">
        <v>206</v>
      </c>
      <c r="AD209" s="173">
        <v>0</v>
      </c>
      <c r="AE209" s="157">
        <f t="shared" si="38"/>
        <v>13</v>
      </c>
      <c r="AF209" s="157">
        <f t="shared" si="39"/>
        <v>11</v>
      </c>
      <c r="AG209" s="157">
        <f t="shared" si="40"/>
        <v>567532</v>
      </c>
      <c r="AH209" s="127">
        <v>132</v>
      </c>
      <c r="AI209" s="46">
        <v>77735</v>
      </c>
      <c r="AJ209" s="19">
        <v>44509</v>
      </c>
      <c r="AK209" s="88">
        <v>154</v>
      </c>
      <c r="AL209" s="88">
        <v>131</v>
      </c>
      <c r="AM209" s="87">
        <v>61</v>
      </c>
      <c r="AN209" s="87">
        <v>0</v>
      </c>
      <c r="AO209" s="91">
        <v>73</v>
      </c>
      <c r="AP209" s="91">
        <v>7</v>
      </c>
      <c r="AQ209" s="92">
        <v>66</v>
      </c>
      <c r="AR209" s="92">
        <v>62</v>
      </c>
      <c r="AS209" s="89">
        <v>25</v>
      </c>
      <c r="AT209" s="89">
        <v>20</v>
      </c>
      <c r="AU209" s="90">
        <v>47</v>
      </c>
      <c r="AV209" s="90">
        <v>36</v>
      </c>
      <c r="AW209" s="21">
        <f t="shared" si="41"/>
        <v>268.96110898919318</v>
      </c>
      <c r="AX209" s="21">
        <f>IFERROR(INT(AW209*'udziały-w-rynku'!$C$27),0)</f>
        <v>1339</v>
      </c>
      <c r="AY209" s="39">
        <f t="shared" si="42"/>
        <v>1339</v>
      </c>
      <c r="AZ209" s="34">
        <f t="shared" si="43"/>
        <v>1328</v>
      </c>
      <c r="BA209" s="31">
        <f t="shared" si="44"/>
        <v>121.72727272727273</v>
      </c>
      <c r="BB209" s="70" t="s">
        <v>429</v>
      </c>
      <c r="BC209" s="125" t="s">
        <v>426</v>
      </c>
      <c r="BD209" s="70">
        <f t="shared" si="49"/>
        <v>11</v>
      </c>
      <c r="BE209" s="71">
        <f t="shared" si="45"/>
        <v>1.7865031312527609E-5</v>
      </c>
      <c r="BF209" s="161">
        <f t="shared" si="46"/>
        <v>11.356818270405114</v>
      </c>
      <c r="BG209" s="39">
        <f>INT(IFERROR(AO209*(1/($AJ209/$AI209)),0)*'udziały-w-rynku'!$C$27)</f>
        <v>635</v>
      </c>
      <c r="BH209" s="39">
        <f>INT(IFERROR(AQ209*(1/($AJ209/$AI209)),0)*'udziały-w-rynku'!$C$27)</f>
        <v>574</v>
      </c>
      <c r="BI209" s="21">
        <f t="shared" si="47"/>
        <v>106.53654317104406</v>
      </c>
      <c r="BJ209" s="21">
        <f>IFERROR(INT(BI209*'udziały-w-rynku'!$C$27),0)</f>
        <v>530</v>
      </c>
      <c r="BK209" s="170">
        <f t="shared" si="48"/>
        <v>530</v>
      </c>
      <c r="BL209" s="40">
        <f>INT(IFERROR(AS209*(1/($AJ209/$AI209)),0)*'udziały-w-rynku'!$C$27)</f>
        <v>217</v>
      </c>
      <c r="BM209" s="40">
        <f>INT(IFERROR(AU209*(1/($AJ209/$AI209)),0)*'udziały-w-rynku'!$C$27)</f>
        <v>408</v>
      </c>
    </row>
    <row r="210" spans="1:65">
      <c r="A210" s="158">
        <f>VLOOKUP(B210,konwerter_rejonów!A:B,2,FALSE)</f>
        <v>207</v>
      </c>
      <c r="B210" s="11">
        <v>207</v>
      </c>
      <c r="C210" s="85" t="str">
        <f>IFERROR(VLOOKUP(A210,konwerter_rejonów!E:F,2,FALSE),A210)</f>
        <v>A47</v>
      </c>
      <c r="D210" s="8" t="s">
        <v>385</v>
      </c>
      <c r="E210" s="8" t="str">
        <f>VLOOKUP(B210,konwerter_rejonów!A:C,3,FALSE)</f>
        <v>Lubelska</v>
      </c>
      <c r="F210" s="8">
        <v>116</v>
      </c>
      <c r="G210" s="8">
        <v>156</v>
      </c>
      <c r="H210" s="8">
        <v>29</v>
      </c>
      <c r="I210" s="8">
        <v>25</v>
      </c>
      <c r="J210" s="8">
        <v>382</v>
      </c>
      <c r="K210" s="8">
        <v>151</v>
      </c>
      <c r="L210" s="8">
        <v>154</v>
      </c>
      <c r="M210" s="19">
        <v>1013</v>
      </c>
      <c r="N210" s="8">
        <v>0</v>
      </c>
      <c r="O210" s="8">
        <v>1</v>
      </c>
      <c r="P210" s="8">
        <v>0</v>
      </c>
      <c r="Q210" s="8">
        <v>0</v>
      </c>
      <c r="R210" s="8">
        <v>3</v>
      </c>
      <c r="S210" s="8">
        <v>1</v>
      </c>
      <c r="T210" s="8">
        <v>1</v>
      </c>
      <c r="U210" s="19">
        <v>6</v>
      </c>
      <c r="V210" s="8">
        <v>1646</v>
      </c>
      <c r="W210" s="8">
        <v>2335</v>
      </c>
      <c r="X210" s="8">
        <v>53932</v>
      </c>
      <c r="Y210" s="8">
        <v>4578</v>
      </c>
      <c r="Z210" s="8">
        <v>173</v>
      </c>
      <c r="AA210" s="8">
        <v>0</v>
      </c>
      <c r="AB210" s="8">
        <v>4</v>
      </c>
      <c r="AC210" s="173">
        <v>207</v>
      </c>
      <c r="AD210" s="173">
        <v>0</v>
      </c>
      <c r="AE210" s="157">
        <f t="shared" si="38"/>
        <v>1019</v>
      </c>
      <c r="AF210" s="157">
        <f t="shared" si="39"/>
        <v>903</v>
      </c>
      <c r="AG210" s="157">
        <f t="shared" si="40"/>
        <v>567532</v>
      </c>
      <c r="AH210" s="127">
        <v>218</v>
      </c>
      <c r="AI210" s="46">
        <v>77735</v>
      </c>
      <c r="AJ210" s="19">
        <v>44509</v>
      </c>
      <c r="AK210" s="88">
        <v>94</v>
      </c>
      <c r="AL210" s="88">
        <v>41</v>
      </c>
      <c r="AM210" s="87">
        <v>41</v>
      </c>
      <c r="AN210" s="87">
        <v>0</v>
      </c>
      <c r="AO210" s="91">
        <v>43</v>
      </c>
      <c r="AP210" s="91">
        <v>-1</v>
      </c>
      <c r="AQ210" s="92">
        <v>34</v>
      </c>
      <c r="AR210" s="92">
        <v>25</v>
      </c>
      <c r="AS210" s="89">
        <v>28</v>
      </c>
      <c r="AT210" s="89">
        <v>10</v>
      </c>
      <c r="AU210" s="90">
        <v>23</v>
      </c>
      <c r="AV210" s="90">
        <v>19</v>
      </c>
      <c r="AW210" s="21">
        <f t="shared" si="41"/>
        <v>164.17106652587117</v>
      </c>
      <c r="AX210" s="21">
        <f>IFERROR(INT(AW210*'udziały-w-rynku'!$C$27),0)</f>
        <v>817</v>
      </c>
      <c r="AY210" s="39">
        <f t="shared" si="42"/>
        <v>817</v>
      </c>
      <c r="AZ210" s="34">
        <f t="shared" si="43"/>
        <v>-86</v>
      </c>
      <c r="BA210" s="31">
        <f t="shared" si="44"/>
        <v>0.90476190476190477</v>
      </c>
      <c r="BB210" s="70" t="s">
        <v>429</v>
      </c>
      <c r="BC210" s="125" t="s">
        <v>426</v>
      </c>
      <c r="BD210" s="70">
        <f t="shared" si="49"/>
        <v>903</v>
      </c>
      <c r="BE210" s="71">
        <f t="shared" si="45"/>
        <v>1.4665566613829483E-3</v>
      </c>
      <c r="BF210" s="161">
        <f t="shared" si="46"/>
        <v>932.29153619780163</v>
      </c>
      <c r="BG210" s="39">
        <f>INT(IFERROR(AO210*(1/($AJ210/$AI210)),0)*'udziały-w-rynku'!$C$27)</f>
        <v>374</v>
      </c>
      <c r="BH210" s="39">
        <f>INT(IFERROR(AQ210*(1/($AJ210/$AI210)),0)*'udziały-w-rynku'!$C$27)</f>
        <v>295</v>
      </c>
      <c r="BI210" s="21">
        <f t="shared" si="47"/>
        <v>71.606529016603389</v>
      </c>
      <c r="BJ210" s="21">
        <f>IFERROR(INT(BI210*'udziały-w-rynku'!$C$27),0)</f>
        <v>356</v>
      </c>
      <c r="BK210" s="170">
        <f t="shared" si="48"/>
        <v>356</v>
      </c>
      <c r="BL210" s="40">
        <f>INT(IFERROR(AS210*(1/($AJ210/$AI210)),0)*'udziały-w-rynku'!$C$27)</f>
        <v>243</v>
      </c>
      <c r="BM210" s="40">
        <f>INT(IFERROR(AU210*(1/($AJ210/$AI210)),0)*'udziały-w-rynku'!$C$27)</f>
        <v>200</v>
      </c>
    </row>
    <row r="211" spans="1:65">
      <c r="A211" s="158">
        <f>VLOOKUP(B211,konwerter_rejonów!A:B,2,FALSE)</f>
        <v>208</v>
      </c>
      <c r="B211" s="11">
        <v>208</v>
      </c>
      <c r="C211" s="85" t="str">
        <f>IFERROR(VLOOKUP(A211,konwerter_rejonów!E:F,2,FALSE),A211)</f>
        <v>A47</v>
      </c>
      <c r="D211" s="8" t="s">
        <v>385</v>
      </c>
      <c r="E211" s="8" t="str">
        <f>VLOOKUP(B211,konwerter_rejonów!A:C,3,FALSE)</f>
        <v>Pracze Odrzańskie</v>
      </c>
      <c r="F211" s="8">
        <v>76</v>
      </c>
      <c r="G211" s="8">
        <v>126</v>
      </c>
      <c r="H211" s="8">
        <v>42</v>
      </c>
      <c r="I211" s="8">
        <v>53</v>
      </c>
      <c r="J211" s="8">
        <v>321</v>
      </c>
      <c r="K211" s="8">
        <v>301</v>
      </c>
      <c r="L211" s="8">
        <v>215</v>
      </c>
      <c r="M211" s="19">
        <v>1134</v>
      </c>
      <c r="N211" s="8">
        <v>1</v>
      </c>
      <c r="O211" s="8">
        <v>1</v>
      </c>
      <c r="P211" s="8">
        <v>1</v>
      </c>
      <c r="Q211" s="8">
        <v>4</v>
      </c>
      <c r="R211" s="8">
        <v>11</v>
      </c>
      <c r="S211" s="8">
        <v>3</v>
      </c>
      <c r="T211" s="8">
        <v>0</v>
      </c>
      <c r="U211" s="19">
        <v>21</v>
      </c>
      <c r="V211" s="8">
        <v>1764</v>
      </c>
      <c r="W211" s="8">
        <v>2239</v>
      </c>
      <c r="X211" s="8">
        <v>60001</v>
      </c>
      <c r="Y211" s="8">
        <v>92</v>
      </c>
      <c r="Z211" s="8">
        <v>0</v>
      </c>
      <c r="AA211" s="8">
        <v>0</v>
      </c>
      <c r="AB211" s="8">
        <v>5</v>
      </c>
      <c r="AC211" s="173">
        <v>208</v>
      </c>
      <c r="AD211" s="173">
        <v>0</v>
      </c>
      <c r="AE211" s="157">
        <f t="shared" si="38"/>
        <v>1155</v>
      </c>
      <c r="AF211" s="157">
        <f t="shared" si="39"/>
        <v>1079</v>
      </c>
      <c r="AG211" s="157">
        <f t="shared" si="40"/>
        <v>567532</v>
      </c>
      <c r="AH211" s="127">
        <v>276</v>
      </c>
      <c r="AI211" s="46">
        <v>77735</v>
      </c>
      <c r="AJ211" s="19">
        <v>44509</v>
      </c>
      <c r="AK211" s="88">
        <v>115</v>
      </c>
      <c r="AL211" s="88">
        <v>45</v>
      </c>
      <c r="AM211" s="87">
        <v>58</v>
      </c>
      <c r="AN211" s="87">
        <v>0</v>
      </c>
      <c r="AO211" s="91">
        <v>54</v>
      </c>
      <c r="AP211" s="91">
        <v>59</v>
      </c>
      <c r="AQ211" s="92">
        <v>35</v>
      </c>
      <c r="AR211" s="92">
        <v>31</v>
      </c>
      <c r="AS211" s="89">
        <v>47</v>
      </c>
      <c r="AT211" s="89">
        <v>17</v>
      </c>
      <c r="AU211" s="90">
        <v>20</v>
      </c>
      <c r="AV211" s="90">
        <v>11</v>
      </c>
      <c r="AW211" s="21">
        <f t="shared" si="41"/>
        <v>200.84758138803389</v>
      </c>
      <c r="AX211" s="21">
        <f>IFERROR(INT(AW211*'udziały-w-rynku'!$C$27),0)</f>
        <v>1000</v>
      </c>
      <c r="AY211" s="39">
        <f t="shared" si="42"/>
        <v>1000</v>
      </c>
      <c r="AZ211" s="34">
        <f t="shared" si="43"/>
        <v>-79</v>
      </c>
      <c r="BA211" s="31">
        <f t="shared" si="44"/>
        <v>0.92678405931417984</v>
      </c>
      <c r="BB211" s="70" t="s">
        <v>429</v>
      </c>
      <c r="BC211" s="125" t="s">
        <v>426</v>
      </c>
      <c r="BD211" s="70">
        <f t="shared" si="49"/>
        <v>1079</v>
      </c>
      <c r="BE211" s="71">
        <f t="shared" si="45"/>
        <v>1.7523971623833901E-3</v>
      </c>
      <c r="BF211" s="161">
        <f t="shared" si="46"/>
        <v>1114.0006285242835</v>
      </c>
      <c r="BG211" s="39">
        <f>INT(IFERROR(AO211*(1/($AJ211/$AI211)),0)*'udziały-w-rynku'!$C$27)</f>
        <v>469</v>
      </c>
      <c r="BH211" s="39">
        <f>INT(IFERROR(AQ211*(1/($AJ211/$AI211)),0)*'udziały-w-rynku'!$C$27)</f>
        <v>304</v>
      </c>
      <c r="BI211" s="21">
        <f t="shared" si="47"/>
        <v>101.29704104787795</v>
      </c>
      <c r="BJ211" s="21">
        <f>IFERROR(INT(BI211*'udziały-w-rynku'!$C$27),0)</f>
        <v>504</v>
      </c>
      <c r="BK211" s="170">
        <f t="shared" si="48"/>
        <v>504</v>
      </c>
      <c r="BL211" s="40">
        <f>INT(IFERROR(AS211*(1/($AJ211/$AI211)),0)*'udziały-w-rynku'!$C$27)</f>
        <v>408</v>
      </c>
      <c r="BM211" s="40">
        <f>INT(IFERROR(AU211*(1/($AJ211/$AI211)),0)*'udziały-w-rynku'!$C$27)</f>
        <v>174</v>
      </c>
    </row>
    <row r="212" spans="1:65">
      <c r="A212" s="158">
        <f>VLOOKUP(B212,konwerter_rejonów!A:B,2,FALSE)</f>
        <v>209</v>
      </c>
      <c r="B212" s="11">
        <v>209</v>
      </c>
      <c r="C212" s="85">
        <f>IFERROR(VLOOKUP(A212,konwerter_rejonów!E:F,2,FALSE),A212)</f>
        <v>209</v>
      </c>
      <c r="D212" s="8" t="s">
        <v>385</v>
      </c>
      <c r="E212" s="8" t="str">
        <f>VLOOKUP(B212,konwerter_rejonów!A:C,3,FALSE)</f>
        <v>Rz. Łękawica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19">
        <v>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19">
        <v>0</v>
      </c>
      <c r="V212" s="8">
        <v>0</v>
      </c>
      <c r="W212" s="8">
        <v>0</v>
      </c>
      <c r="X212" s="8">
        <v>844</v>
      </c>
      <c r="Y212" s="8">
        <v>0</v>
      </c>
      <c r="Z212" s="8">
        <v>0</v>
      </c>
      <c r="AA212" s="8">
        <v>0</v>
      </c>
      <c r="AB212" s="8">
        <v>0</v>
      </c>
      <c r="AC212" s="173">
        <v>209</v>
      </c>
      <c r="AD212" s="173">
        <v>224</v>
      </c>
      <c r="AE212" s="157">
        <f t="shared" si="38"/>
        <v>0</v>
      </c>
      <c r="AF212" s="157">
        <f t="shared" si="39"/>
        <v>0</v>
      </c>
      <c r="AG212" s="157">
        <f t="shared" si="40"/>
        <v>567532</v>
      </c>
      <c r="AH212" s="127">
        <v>3</v>
      </c>
      <c r="AI212" s="46">
        <v>77735</v>
      </c>
      <c r="AJ212" s="19">
        <v>44509</v>
      </c>
      <c r="AK212" s="88" t="s">
        <v>871</v>
      </c>
      <c r="AL212" s="88" t="s">
        <v>871</v>
      </c>
      <c r="AM212" s="87" t="s">
        <v>871</v>
      </c>
      <c r="AN212" s="87" t="s">
        <v>871</v>
      </c>
      <c r="AO212" s="91" t="s">
        <v>871</v>
      </c>
      <c r="AP212" s="91" t="s">
        <v>871</v>
      </c>
      <c r="AQ212" s="92" t="s">
        <v>871</v>
      </c>
      <c r="AR212" s="92" t="s">
        <v>871</v>
      </c>
      <c r="AS212" s="89" t="s">
        <v>871</v>
      </c>
      <c r="AT212" s="89" t="s">
        <v>871</v>
      </c>
      <c r="AU212" s="90" t="s">
        <v>871</v>
      </c>
      <c r="AV212" s="90" t="s">
        <v>871</v>
      </c>
      <c r="AW212" s="21">
        <f t="shared" si="41"/>
        <v>0</v>
      </c>
      <c r="AX212" s="21">
        <f>IFERROR(INT(AW212*'udziały-w-rynku'!$C$27),0)</f>
        <v>0</v>
      </c>
      <c r="AY212" s="39">
        <f t="shared" si="42"/>
        <v>0</v>
      </c>
      <c r="AZ212" s="34">
        <f t="shared" si="43"/>
        <v>0</v>
      </c>
      <c r="BA212" s="31" t="str">
        <f t="shared" si="44"/>
        <v/>
      </c>
      <c r="BB212" s="70" t="s">
        <v>429</v>
      </c>
      <c r="BC212" s="125" t="s">
        <v>426</v>
      </c>
      <c r="BD212" s="70">
        <f t="shared" si="49"/>
        <v>0</v>
      </c>
      <c r="BE212" s="71">
        <f t="shared" si="45"/>
        <v>0</v>
      </c>
      <c r="BF212" s="161">
        <f t="shared" si="46"/>
        <v>0</v>
      </c>
      <c r="BG212" s="39">
        <f>INT(IFERROR(AO212*(1/($AJ212/$AI212)),0)*'udziały-w-rynku'!$C$27)</f>
        <v>0</v>
      </c>
      <c r="BH212" s="39">
        <f>INT(IFERROR(AQ212*(1/($AJ212/$AI212)),0)*'udziały-w-rynku'!$C$27)</f>
        <v>0</v>
      </c>
      <c r="BI212" s="21">
        <f t="shared" si="47"/>
        <v>0</v>
      </c>
      <c r="BJ212" s="21">
        <f>IFERROR(INT(BI212*'udziały-w-rynku'!$C$27),0)</f>
        <v>0</v>
      </c>
      <c r="BK212" s="170">
        <f t="shared" si="48"/>
        <v>0</v>
      </c>
      <c r="BL212" s="40">
        <f>INT(IFERROR(AS212*(1/($AJ212/$AI212)),0)*'udziały-w-rynku'!$C$27)</f>
        <v>0</v>
      </c>
      <c r="BM212" s="40">
        <f>INT(IFERROR(AU212*(1/($AJ212/$AI212)),0)*'udziały-w-rynku'!$C$27)</f>
        <v>0</v>
      </c>
    </row>
    <row r="213" spans="1:65">
      <c r="A213" s="158">
        <f>VLOOKUP(B213,konwerter_rejonów!A:B,2,FALSE)</f>
        <v>210</v>
      </c>
      <c r="B213" s="11">
        <v>210</v>
      </c>
      <c r="C213" s="85">
        <f>IFERROR(VLOOKUP(A213,konwerter_rejonów!E:F,2,FALSE),A213)</f>
        <v>210</v>
      </c>
      <c r="D213" s="8" t="s">
        <v>385</v>
      </c>
      <c r="E213" s="8" t="str">
        <f>VLOOKUP(B213,konwerter_rejonów!A:C,3,FALSE)</f>
        <v>Janówek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19">
        <v>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19">
        <v>0</v>
      </c>
      <c r="V213" s="8">
        <v>5</v>
      </c>
      <c r="W213" s="8">
        <v>5</v>
      </c>
      <c r="X213" s="8">
        <v>0</v>
      </c>
      <c r="Y213" s="8">
        <v>432</v>
      </c>
      <c r="Z213" s="8">
        <v>0</v>
      </c>
      <c r="AA213" s="8">
        <v>0</v>
      </c>
      <c r="AB213" s="8">
        <v>0</v>
      </c>
      <c r="AC213" s="173">
        <v>210</v>
      </c>
      <c r="AD213" s="173">
        <v>224</v>
      </c>
      <c r="AE213" s="157">
        <f t="shared" si="38"/>
        <v>0</v>
      </c>
      <c r="AF213" s="157">
        <f t="shared" si="39"/>
        <v>0</v>
      </c>
      <c r="AG213" s="157">
        <f t="shared" si="40"/>
        <v>567532</v>
      </c>
      <c r="AH213" s="127">
        <v>0</v>
      </c>
      <c r="AI213" s="46">
        <v>77735</v>
      </c>
      <c r="AJ213" s="19">
        <v>44509</v>
      </c>
      <c r="AK213" s="88" t="s">
        <v>871</v>
      </c>
      <c r="AL213" s="88" t="s">
        <v>871</v>
      </c>
      <c r="AM213" s="87" t="s">
        <v>871</v>
      </c>
      <c r="AN213" s="87" t="s">
        <v>871</v>
      </c>
      <c r="AO213" s="91" t="s">
        <v>871</v>
      </c>
      <c r="AP213" s="91" t="s">
        <v>871</v>
      </c>
      <c r="AQ213" s="92" t="s">
        <v>871</v>
      </c>
      <c r="AR213" s="92" t="s">
        <v>871</v>
      </c>
      <c r="AS213" s="89" t="s">
        <v>871</v>
      </c>
      <c r="AT213" s="89" t="s">
        <v>871</v>
      </c>
      <c r="AU213" s="90" t="s">
        <v>871</v>
      </c>
      <c r="AV213" s="90" t="s">
        <v>871</v>
      </c>
      <c r="AW213" s="21">
        <f t="shared" si="41"/>
        <v>0</v>
      </c>
      <c r="AX213" s="21">
        <f>IFERROR(INT(AW213*'udziały-w-rynku'!$C$27),0)</f>
        <v>0</v>
      </c>
      <c r="AY213" s="39">
        <f t="shared" si="42"/>
        <v>0</v>
      </c>
      <c r="AZ213" s="34">
        <f t="shared" si="43"/>
        <v>0</v>
      </c>
      <c r="BA213" s="31" t="str">
        <f t="shared" si="44"/>
        <v/>
      </c>
      <c r="BB213" s="70" t="s">
        <v>429</v>
      </c>
      <c r="BC213" s="125" t="s">
        <v>426</v>
      </c>
      <c r="BD213" s="70">
        <f t="shared" si="49"/>
        <v>0</v>
      </c>
      <c r="BE213" s="71">
        <f t="shared" si="45"/>
        <v>0</v>
      </c>
      <c r="BF213" s="161">
        <f t="shared" si="46"/>
        <v>0</v>
      </c>
      <c r="BG213" s="39">
        <f>INT(IFERROR(AO213*(1/($AJ213/$AI213)),0)*'udziały-w-rynku'!$C$27)</f>
        <v>0</v>
      </c>
      <c r="BH213" s="39">
        <f>INT(IFERROR(AQ213*(1/($AJ213/$AI213)),0)*'udziały-w-rynku'!$C$27)</f>
        <v>0</v>
      </c>
      <c r="BI213" s="21">
        <f t="shared" si="47"/>
        <v>0</v>
      </c>
      <c r="BJ213" s="21">
        <f>IFERROR(INT(BI213*'udziały-w-rynku'!$C$27),0)</f>
        <v>0</v>
      </c>
      <c r="BK213" s="170">
        <f t="shared" si="48"/>
        <v>0</v>
      </c>
      <c r="BL213" s="40">
        <f>INT(IFERROR(AS213*(1/($AJ213/$AI213)),0)*'udziały-w-rynku'!$C$27)</f>
        <v>0</v>
      </c>
      <c r="BM213" s="40">
        <f>INT(IFERROR(AU213*(1/($AJ213/$AI213)),0)*'udziały-w-rynku'!$C$27)</f>
        <v>0</v>
      </c>
    </row>
    <row r="214" spans="1:65">
      <c r="A214" s="158">
        <f>VLOOKUP(B214,konwerter_rejonów!A:B,2,FALSE)</f>
        <v>211</v>
      </c>
      <c r="B214" s="11">
        <v>211</v>
      </c>
      <c r="C214" s="85" t="str">
        <f>IFERROR(VLOOKUP(A214,konwerter_rejonów!E:F,2,FALSE),A214)</f>
        <v>A50</v>
      </c>
      <c r="D214" s="8" t="s">
        <v>385</v>
      </c>
      <c r="E214" s="8" t="str">
        <f>VLOOKUP(B214,konwerter_rejonów!A:C,3,FALSE)</f>
        <v>Glinianki</v>
      </c>
      <c r="F214" s="8">
        <v>13</v>
      </c>
      <c r="G214" s="8">
        <v>17</v>
      </c>
      <c r="H214" s="8">
        <v>10</v>
      </c>
      <c r="I214" s="8">
        <v>12</v>
      </c>
      <c r="J214" s="8">
        <v>88</v>
      </c>
      <c r="K214" s="8">
        <v>53</v>
      </c>
      <c r="L214" s="8">
        <v>89</v>
      </c>
      <c r="M214" s="19">
        <v>282</v>
      </c>
      <c r="N214" s="8">
        <v>1</v>
      </c>
      <c r="O214" s="8">
        <v>4</v>
      </c>
      <c r="P214" s="8">
        <v>0</v>
      </c>
      <c r="Q214" s="8">
        <v>0</v>
      </c>
      <c r="R214" s="8">
        <v>5</v>
      </c>
      <c r="S214" s="8">
        <v>1</v>
      </c>
      <c r="T214" s="8">
        <v>2</v>
      </c>
      <c r="U214" s="19">
        <v>13</v>
      </c>
      <c r="V214" s="8">
        <v>162</v>
      </c>
      <c r="W214" s="8">
        <v>1065</v>
      </c>
      <c r="X214" s="8">
        <v>16327</v>
      </c>
      <c r="Y214" s="8">
        <v>0</v>
      </c>
      <c r="Z214" s="8">
        <v>0</v>
      </c>
      <c r="AA214" s="8">
        <v>0</v>
      </c>
      <c r="AB214" s="8">
        <v>5</v>
      </c>
      <c r="AC214" s="173">
        <v>211</v>
      </c>
      <c r="AD214" s="173">
        <v>0</v>
      </c>
      <c r="AE214" s="157">
        <f t="shared" si="38"/>
        <v>295</v>
      </c>
      <c r="AF214" s="157">
        <f t="shared" si="39"/>
        <v>282</v>
      </c>
      <c r="AG214" s="157">
        <f t="shared" si="40"/>
        <v>567532</v>
      </c>
      <c r="AH214" s="127">
        <v>90</v>
      </c>
      <c r="AI214" s="46">
        <v>77735</v>
      </c>
      <c r="AJ214" s="19">
        <v>44509</v>
      </c>
      <c r="AK214" s="88">
        <v>78</v>
      </c>
      <c r="AL214" s="88">
        <v>30</v>
      </c>
      <c r="AM214" s="87">
        <v>33</v>
      </c>
      <c r="AN214" s="87">
        <v>0</v>
      </c>
      <c r="AO214" s="91">
        <v>45</v>
      </c>
      <c r="AP214" s="91">
        <v>5</v>
      </c>
      <c r="AQ214" s="92">
        <v>39</v>
      </c>
      <c r="AR214" s="92">
        <v>36</v>
      </c>
      <c r="AS214" s="89">
        <v>24</v>
      </c>
      <c r="AT214" s="89">
        <v>9</v>
      </c>
      <c r="AU214" s="90">
        <v>44</v>
      </c>
      <c r="AV214" s="90">
        <v>42</v>
      </c>
      <c r="AW214" s="21">
        <f t="shared" si="41"/>
        <v>136.22705520231864</v>
      </c>
      <c r="AX214" s="21">
        <f>IFERROR(INT(AW214*'udziały-w-rynku'!$C$27),0)</f>
        <v>678</v>
      </c>
      <c r="AY214" s="39">
        <f t="shared" si="42"/>
        <v>678</v>
      </c>
      <c r="AZ214" s="34">
        <f t="shared" si="43"/>
        <v>396</v>
      </c>
      <c r="BA214" s="31">
        <f t="shared" si="44"/>
        <v>2.4042553191489362</v>
      </c>
      <c r="BB214" s="70" t="s">
        <v>429</v>
      </c>
      <c r="BC214" s="125" t="s">
        <v>426</v>
      </c>
      <c r="BD214" s="70">
        <f t="shared" si="49"/>
        <v>282</v>
      </c>
      <c r="BE214" s="71">
        <f t="shared" si="45"/>
        <v>4.5799443910298052E-4</v>
      </c>
      <c r="BF214" s="161">
        <f t="shared" si="46"/>
        <v>291.1475229322038</v>
      </c>
      <c r="BG214" s="39">
        <f>INT(IFERROR(AO214*(1/($AJ214/$AI214)),0)*'udziały-w-rynku'!$C$27)</f>
        <v>391</v>
      </c>
      <c r="BH214" s="39">
        <f>INT(IFERROR(AQ214*(1/($AJ214/$AI214)),0)*'udziały-w-rynku'!$C$27)</f>
        <v>339</v>
      </c>
      <c r="BI214" s="21">
        <f t="shared" si="47"/>
        <v>57.634523354827117</v>
      </c>
      <c r="BJ214" s="21">
        <f>IFERROR(INT(BI214*'udziały-w-rynku'!$C$27),0)</f>
        <v>287</v>
      </c>
      <c r="BK214" s="170">
        <f t="shared" si="48"/>
        <v>287</v>
      </c>
      <c r="BL214" s="40">
        <f>INT(IFERROR(AS214*(1/($AJ214/$AI214)),0)*'udziały-w-rynku'!$C$27)</f>
        <v>208</v>
      </c>
      <c r="BM214" s="40">
        <f>INT(IFERROR(AU214*(1/($AJ214/$AI214)),0)*'udziały-w-rynku'!$C$27)</f>
        <v>382</v>
      </c>
    </row>
    <row r="215" spans="1:65">
      <c r="A215" s="158">
        <f>VLOOKUP(B215,konwerter_rejonów!A:B,2,FALSE)</f>
        <v>212</v>
      </c>
      <c r="B215" s="11">
        <v>212</v>
      </c>
      <c r="C215" s="85" t="str">
        <f>IFERROR(VLOOKUP(A215,konwerter_rejonów!E:F,2,FALSE),A215)</f>
        <v>A50</v>
      </c>
      <c r="D215" s="8" t="s">
        <v>385</v>
      </c>
      <c r="E215" s="8" t="str">
        <f>VLOOKUP(B215,konwerter_rejonów!A:C,3,FALSE)</f>
        <v>Grabowa</v>
      </c>
      <c r="F215" s="8">
        <v>25</v>
      </c>
      <c r="G215" s="8">
        <v>42</v>
      </c>
      <c r="H215" s="8">
        <v>15</v>
      </c>
      <c r="I215" s="8">
        <v>21</v>
      </c>
      <c r="J215" s="8">
        <v>150</v>
      </c>
      <c r="K215" s="8">
        <v>97</v>
      </c>
      <c r="L215" s="8">
        <v>92</v>
      </c>
      <c r="M215" s="19">
        <v>442</v>
      </c>
      <c r="N215" s="8">
        <v>2</v>
      </c>
      <c r="O215" s="8">
        <v>1</v>
      </c>
      <c r="P215" s="8">
        <v>0</v>
      </c>
      <c r="Q215" s="8">
        <v>0</v>
      </c>
      <c r="R215" s="8">
        <v>4</v>
      </c>
      <c r="S215" s="8">
        <v>1</v>
      </c>
      <c r="T215" s="8">
        <v>0</v>
      </c>
      <c r="U215" s="19">
        <v>8</v>
      </c>
      <c r="V215" s="8">
        <v>61</v>
      </c>
      <c r="W215" s="8">
        <v>61</v>
      </c>
      <c r="X215" s="8">
        <v>19404</v>
      </c>
      <c r="Y215" s="8">
        <v>297</v>
      </c>
      <c r="Z215" s="8">
        <v>0</v>
      </c>
      <c r="AA215" s="8">
        <v>0</v>
      </c>
      <c r="AB215" s="8">
        <v>0</v>
      </c>
      <c r="AC215" s="173">
        <v>212</v>
      </c>
      <c r="AD215" s="173">
        <v>213</v>
      </c>
      <c r="AE215" s="157">
        <f t="shared" si="38"/>
        <v>450</v>
      </c>
      <c r="AF215" s="157">
        <f t="shared" si="39"/>
        <v>425</v>
      </c>
      <c r="AG215" s="157">
        <f t="shared" si="40"/>
        <v>567532</v>
      </c>
      <c r="AH215" s="127">
        <v>63</v>
      </c>
      <c r="AI215" s="46">
        <v>77735</v>
      </c>
      <c r="AJ215" s="19">
        <v>44509</v>
      </c>
      <c r="AK215" s="88" t="s">
        <v>871</v>
      </c>
      <c r="AL215" s="88" t="s">
        <v>871</v>
      </c>
      <c r="AM215" s="87" t="s">
        <v>871</v>
      </c>
      <c r="AN215" s="87" t="s">
        <v>871</v>
      </c>
      <c r="AO215" s="91" t="s">
        <v>871</v>
      </c>
      <c r="AP215" s="91" t="s">
        <v>871</v>
      </c>
      <c r="AQ215" s="92" t="s">
        <v>871</v>
      </c>
      <c r="AR215" s="92" t="s">
        <v>871</v>
      </c>
      <c r="AS215" s="89" t="s">
        <v>871</v>
      </c>
      <c r="AT215" s="89" t="s">
        <v>871</v>
      </c>
      <c r="AU215" s="90" t="s">
        <v>871</v>
      </c>
      <c r="AV215" s="90" t="s">
        <v>871</v>
      </c>
      <c r="AW215" s="21">
        <f t="shared" si="41"/>
        <v>0</v>
      </c>
      <c r="AX215" s="21">
        <f>IFERROR(INT(AW215*'udziały-w-rynku'!$C$27),0)</f>
        <v>0</v>
      </c>
      <c r="AY215" s="39">
        <f t="shared" si="42"/>
        <v>0</v>
      </c>
      <c r="AZ215" s="34">
        <f t="shared" si="43"/>
        <v>-425</v>
      </c>
      <c r="BA215" s="31">
        <f t="shared" si="44"/>
        <v>0</v>
      </c>
      <c r="BB215" s="70" t="s">
        <v>429</v>
      </c>
      <c r="BC215" s="125" t="s">
        <v>426</v>
      </c>
      <c r="BD215" s="70">
        <f t="shared" si="49"/>
        <v>425</v>
      </c>
      <c r="BE215" s="71">
        <f t="shared" si="45"/>
        <v>6.9023984616583948E-4</v>
      </c>
      <c r="BF215" s="161">
        <f t="shared" si="46"/>
        <v>438.78616044747031</v>
      </c>
      <c r="BG215" s="39">
        <f>INT(IFERROR(AO215*(1/($AJ215/$AI215)),0)*'udziały-w-rynku'!$C$27)</f>
        <v>0</v>
      </c>
      <c r="BH215" s="39">
        <f>INT(IFERROR(AQ215*(1/($AJ215/$AI215)),0)*'udziały-w-rynku'!$C$27)</f>
        <v>0</v>
      </c>
      <c r="BI215" s="21">
        <f t="shared" si="47"/>
        <v>0</v>
      </c>
      <c r="BJ215" s="21">
        <f>IFERROR(INT(BI215*'udziały-w-rynku'!$C$27),0)</f>
        <v>0</v>
      </c>
      <c r="BK215" s="170">
        <f t="shared" si="48"/>
        <v>0</v>
      </c>
      <c r="BL215" s="40">
        <f>INT(IFERROR(AS215*(1/($AJ215/$AI215)),0)*'udziały-w-rynku'!$C$27)</f>
        <v>0</v>
      </c>
      <c r="BM215" s="40">
        <f>INT(IFERROR(AU215*(1/($AJ215/$AI215)),0)*'udziały-w-rynku'!$C$27)</f>
        <v>0</v>
      </c>
    </row>
    <row r="216" spans="1:65">
      <c r="A216" s="158">
        <f>VLOOKUP(B216,konwerter_rejonów!A:B,2,FALSE)</f>
        <v>213</v>
      </c>
      <c r="B216" s="11">
        <v>213</v>
      </c>
      <c r="C216" s="85" t="str">
        <f>IFERROR(VLOOKUP(A216,konwerter_rejonów!E:F,2,FALSE),A216)</f>
        <v>A50</v>
      </c>
      <c r="D216" s="8" t="s">
        <v>385</v>
      </c>
      <c r="E216" s="8" t="str">
        <f>VLOOKUP(B216,konwerter_rejonów!A:C,3,FALSE)</f>
        <v>WUWA2</v>
      </c>
      <c r="F216" s="8">
        <v>10</v>
      </c>
      <c r="G216" s="8">
        <v>9</v>
      </c>
      <c r="H216" s="8">
        <v>1</v>
      </c>
      <c r="I216" s="8">
        <v>4</v>
      </c>
      <c r="J216" s="8">
        <v>53</v>
      </c>
      <c r="K216" s="8">
        <v>6</v>
      </c>
      <c r="L216" s="8">
        <v>2</v>
      </c>
      <c r="M216" s="19">
        <v>85</v>
      </c>
      <c r="N216" s="8">
        <v>0</v>
      </c>
      <c r="O216" s="8">
        <v>1</v>
      </c>
      <c r="P216" s="8">
        <v>0</v>
      </c>
      <c r="Q216" s="8">
        <v>0</v>
      </c>
      <c r="R216" s="8">
        <v>2</v>
      </c>
      <c r="S216" s="8">
        <v>2</v>
      </c>
      <c r="T216" s="8">
        <v>0</v>
      </c>
      <c r="U216" s="19">
        <v>5</v>
      </c>
      <c r="V216" s="8">
        <v>441</v>
      </c>
      <c r="W216" s="8">
        <v>441</v>
      </c>
      <c r="X216" s="8">
        <v>2574</v>
      </c>
      <c r="Y216" s="8">
        <v>0</v>
      </c>
      <c r="Z216" s="8">
        <v>0</v>
      </c>
      <c r="AA216" s="8">
        <v>0</v>
      </c>
      <c r="AB216" s="8">
        <v>5</v>
      </c>
      <c r="AC216" s="173">
        <v>213</v>
      </c>
      <c r="AD216" s="173">
        <v>0</v>
      </c>
      <c r="AE216" s="157">
        <f t="shared" si="38"/>
        <v>90</v>
      </c>
      <c r="AF216" s="157">
        <f t="shared" si="39"/>
        <v>80</v>
      </c>
      <c r="AG216" s="157">
        <f t="shared" si="40"/>
        <v>567532</v>
      </c>
      <c r="AH216" s="127">
        <v>11</v>
      </c>
      <c r="AI216" s="46">
        <v>77735</v>
      </c>
      <c r="AJ216" s="19">
        <v>44509</v>
      </c>
      <c r="AK216" s="88">
        <v>43</v>
      </c>
      <c r="AL216" s="88">
        <v>11</v>
      </c>
      <c r="AM216" s="87">
        <v>47</v>
      </c>
      <c r="AN216" s="87">
        <v>0</v>
      </c>
      <c r="AO216" s="91">
        <v>19</v>
      </c>
      <c r="AP216" s="91">
        <v>11</v>
      </c>
      <c r="AQ216" s="92">
        <v>30</v>
      </c>
      <c r="AR216" s="92">
        <v>27</v>
      </c>
      <c r="AS216" s="89">
        <v>22</v>
      </c>
      <c r="AT216" s="89">
        <v>9</v>
      </c>
      <c r="AU216" s="90">
        <v>37</v>
      </c>
      <c r="AV216" s="90">
        <v>18</v>
      </c>
      <c r="AW216" s="21">
        <f t="shared" si="41"/>
        <v>75.099530432047459</v>
      </c>
      <c r="AX216" s="21">
        <f>IFERROR(INT(AW216*'udziały-w-rynku'!$C$27),0)</f>
        <v>374</v>
      </c>
      <c r="AY216" s="39">
        <f t="shared" si="42"/>
        <v>374</v>
      </c>
      <c r="AZ216" s="34">
        <f t="shared" si="43"/>
        <v>294</v>
      </c>
      <c r="BA216" s="31">
        <f t="shared" si="44"/>
        <v>4.6749999999999998</v>
      </c>
      <c r="BB216" s="70" t="s">
        <v>429</v>
      </c>
      <c r="BC216" s="125" t="s">
        <v>426</v>
      </c>
      <c r="BD216" s="70">
        <f t="shared" si="49"/>
        <v>80</v>
      </c>
      <c r="BE216" s="71">
        <f t="shared" si="45"/>
        <v>1.2992750045474625E-4</v>
      </c>
      <c r="BF216" s="161">
        <f t="shared" si="46"/>
        <v>82.595041966582642</v>
      </c>
      <c r="BG216" s="39">
        <f>INT(IFERROR(AO216*(1/($AJ216/$AI216)),0)*'udziały-w-rynku'!$C$27)</f>
        <v>165</v>
      </c>
      <c r="BH216" s="39">
        <f>INT(IFERROR(AQ216*(1/($AJ216/$AI216)),0)*'udziały-w-rynku'!$C$27)</f>
        <v>261</v>
      </c>
      <c r="BI216" s="21">
        <f t="shared" si="47"/>
        <v>82.085533262935584</v>
      </c>
      <c r="BJ216" s="21">
        <f>IFERROR(INT(BI216*'udziały-w-rynku'!$C$27),0)</f>
        <v>408</v>
      </c>
      <c r="BK216" s="170">
        <f t="shared" si="48"/>
        <v>408</v>
      </c>
      <c r="BL216" s="40">
        <f>INT(IFERROR(AS216*(1/($AJ216/$AI216)),0)*'udziały-w-rynku'!$C$27)</f>
        <v>191</v>
      </c>
      <c r="BM216" s="40">
        <f>INT(IFERROR(AU216*(1/($AJ216/$AI216)),0)*'udziały-w-rynku'!$C$27)</f>
        <v>321</v>
      </c>
    </row>
    <row r="217" spans="1:65">
      <c r="A217" s="158">
        <f>VLOOKUP(B217,konwerter_rejonów!A:B,2,FALSE)</f>
        <v>214</v>
      </c>
      <c r="B217" s="11">
        <v>214</v>
      </c>
      <c r="C217" s="85" t="str">
        <f>IFERROR(VLOOKUP(A217,konwerter_rejonów!E:F,2,FALSE),A217)</f>
        <v>A50</v>
      </c>
      <c r="D217" s="8" t="s">
        <v>385</v>
      </c>
      <c r="E217" s="8" t="str">
        <f>VLOOKUP(B217,konwerter_rejonów!A:C,3,FALSE)</f>
        <v>Żernicka</v>
      </c>
      <c r="F217" s="8">
        <v>0</v>
      </c>
      <c r="G217" s="8">
        <v>1</v>
      </c>
      <c r="H217" s="8">
        <v>1</v>
      </c>
      <c r="I217" s="8">
        <v>1</v>
      </c>
      <c r="J217" s="8">
        <v>1</v>
      </c>
      <c r="K217" s="8">
        <v>3</v>
      </c>
      <c r="L217" s="8">
        <v>2</v>
      </c>
      <c r="M217" s="19">
        <v>9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19">
        <v>0</v>
      </c>
      <c r="V217" s="8">
        <v>0</v>
      </c>
      <c r="W217" s="8">
        <v>0</v>
      </c>
      <c r="X217" s="8">
        <v>471</v>
      </c>
      <c r="Y217" s="8">
        <v>0</v>
      </c>
      <c r="Z217" s="8">
        <v>0</v>
      </c>
      <c r="AA217" s="8">
        <v>0</v>
      </c>
      <c r="AB217" s="8">
        <v>9</v>
      </c>
      <c r="AC217" s="173">
        <v>214</v>
      </c>
      <c r="AD217" s="173">
        <v>0</v>
      </c>
      <c r="AE217" s="157">
        <f t="shared" si="38"/>
        <v>9</v>
      </c>
      <c r="AF217" s="157">
        <f t="shared" si="39"/>
        <v>9</v>
      </c>
      <c r="AG217" s="157">
        <f t="shared" si="40"/>
        <v>567532</v>
      </c>
      <c r="AH217" s="127">
        <v>1</v>
      </c>
      <c r="AI217" s="46">
        <v>77735</v>
      </c>
      <c r="AJ217" s="19">
        <v>44509</v>
      </c>
      <c r="AK217" s="88">
        <v>37</v>
      </c>
      <c r="AL217" s="88">
        <v>-1</v>
      </c>
      <c r="AM217" s="87">
        <v>39</v>
      </c>
      <c r="AN217" s="87">
        <v>0</v>
      </c>
      <c r="AO217" s="91">
        <v>22</v>
      </c>
      <c r="AP217" s="91">
        <v>43</v>
      </c>
      <c r="AQ217" s="92">
        <v>18</v>
      </c>
      <c r="AR217" s="92">
        <v>-1</v>
      </c>
      <c r="AS217" s="89">
        <v>28</v>
      </c>
      <c r="AT217" s="89">
        <v>10</v>
      </c>
      <c r="AU217" s="90">
        <v>18</v>
      </c>
      <c r="AV217" s="90">
        <v>9</v>
      </c>
      <c r="AW217" s="21">
        <f t="shared" si="41"/>
        <v>64.620526185715249</v>
      </c>
      <c r="AX217" s="21">
        <f>IFERROR(INT(AW217*'udziały-w-rynku'!$C$27),0)</f>
        <v>321</v>
      </c>
      <c r="AY217" s="39">
        <f t="shared" si="42"/>
        <v>321</v>
      </c>
      <c r="AZ217" s="34">
        <f t="shared" si="43"/>
        <v>312</v>
      </c>
      <c r="BA217" s="31">
        <f t="shared" si="44"/>
        <v>35.666666666666664</v>
      </c>
      <c r="BB217" s="70" t="s">
        <v>429</v>
      </c>
      <c r="BC217" s="125" t="s">
        <v>426</v>
      </c>
      <c r="BD217" s="70">
        <f t="shared" si="49"/>
        <v>9</v>
      </c>
      <c r="BE217" s="71">
        <f t="shared" si="45"/>
        <v>1.4616843801158954E-5</v>
      </c>
      <c r="BF217" s="161">
        <f t="shared" si="46"/>
        <v>9.2919422212405482</v>
      </c>
      <c r="BG217" s="39">
        <f>INT(IFERROR(AO217*(1/($AJ217/$AI217)),0)*'udziały-w-rynku'!$C$27)</f>
        <v>191</v>
      </c>
      <c r="BH217" s="39">
        <f>INT(IFERROR(AQ217*(1/($AJ217/$AI217)),0)*'udziały-w-rynku'!$C$27)</f>
        <v>156</v>
      </c>
      <c r="BI217" s="21">
        <f t="shared" si="47"/>
        <v>68.113527601159319</v>
      </c>
      <c r="BJ217" s="21">
        <f>IFERROR(INT(BI217*'udziały-w-rynku'!$C$27),0)</f>
        <v>339</v>
      </c>
      <c r="BK217" s="170">
        <f t="shared" si="48"/>
        <v>339</v>
      </c>
      <c r="BL217" s="40">
        <f>INT(IFERROR(AS217*(1/($AJ217/$AI217)),0)*'udziały-w-rynku'!$C$27)</f>
        <v>243</v>
      </c>
      <c r="BM217" s="40">
        <f>INT(IFERROR(AU217*(1/($AJ217/$AI217)),0)*'udziały-w-rynku'!$C$27)</f>
        <v>156</v>
      </c>
    </row>
    <row r="218" spans="1:65">
      <c r="A218" s="158">
        <f>VLOOKUP(B218,konwerter_rejonów!A:B,2,FALSE)</f>
        <v>215</v>
      </c>
      <c r="B218" s="11">
        <v>215</v>
      </c>
      <c r="C218" s="85">
        <f>IFERROR(VLOOKUP(A218,konwerter_rejonów!E:F,2,FALSE),A218)</f>
        <v>215</v>
      </c>
      <c r="D218" s="8" t="s">
        <v>385</v>
      </c>
      <c r="E218" s="8" t="str">
        <f>VLOOKUP(B218,konwerter_rejonów!A:C,3,FALSE)</f>
        <v>Szpital Stabłowice</v>
      </c>
      <c r="F218" s="8">
        <v>0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19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19">
        <v>0</v>
      </c>
      <c r="V218" s="8">
        <v>68</v>
      </c>
      <c r="W218" s="8">
        <v>68</v>
      </c>
      <c r="X218" s="8">
        <v>357</v>
      </c>
      <c r="Y218" s="8">
        <v>0</v>
      </c>
      <c r="Z218" s="8">
        <v>0</v>
      </c>
      <c r="AA218" s="8">
        <v>0</v>
      </c>
      <c r="AB218" s="8">
        <v>0</v>
      </c>
      <c r="AC218" s="173">
        <v>215</v>
      </c>
      <c r="AD218" s="173">
        <v>218</v>
      </c>
      <c r="AE218" s="157">
        <f t="shared" si="38"/>
        <v>0</v>
      </c>
      <c r="AF218" s="157">
        <f t="shared" si="39"/>
        <v>0</v>
      </c>
      <c r="AG218" s="157">
        <f t="shared" si="40"/>
        <v>567532</v>
      </c>
      <c r="AH218" s="127">
        <v>3507</v>
      </c>
      <c r="AI218" s="46">
        <v>77735</v>
      </c>
      <c r="AJ218" s="19">
        <v>44509</v>
      </c>
      <c r="AK218" s="88" t="s">
        <v>871</v>
      </c>
      <c r="AL218" s="88" t="s">
        <v>871</v>
      </c>
      <c r="AM218" s="87" t="s">
        <v>871</v>
      </c>
      <c r="AN218" s="87" t="s">
        <v>871</v>
      </c>
      <c r="AO218" s="91" t="s">
        <v>871</v>
      </c>
      <c r="AP218" s="91" t="s">
        <v>871</v>
      </c>
      <c r="AQ218" s="92" t="s">
        <v>871</v>
      </c>
      <c r="AR218" s="92" t="s">
        <v>871</v>
      </c>
      <c r="AS218" s="89" t="s">
        <v>871</v>
      </c>
      <c r="AT218" s="89" t="s">
        <v>871</v>
      </c>
      <c r="AU218" s="90" t="s">
        <v>871</v>
      </c>
      <c r="AV218" s="90" t="s">
        <v>871</v>
      </c>
      <c r="AW218" s="21">
        <f t="shared" si="41"/>
        <v>0</v>
      </c>
      <c r="AX218" s="21">
        <f>IFERROR(INT(AW218*'udziały-w-rynku'!$C$27),0)</f>
        <v>0</v>
      </c>
      <c r="AY218" s="39">
        <f t="shared" si="42"/>
        <v>0</v>
      </c>
      <c r="AZ218" s="34">
        <f t="shared" si="43"/>
        <v>0</v>
      </c>
      <c r="BA218" s="31" t="str">
        <f t="shared" si="44"/>
        <v/>
      </c>
      <c r="BB218" s="70" t="s">
        <v>429</v>
      </c>
      <c r="BC218" s="125" t="s">
        <v>426</v>
      </c>
      <c r="BD218" s="70">
        <f t="shared" si="49"/>
        <v>0</v>
      </c>
      <c r="BE218" s="71">
        <f t="shared" si="45"/>
        <v>0</v>
      </c>
      <c r="BF218" s="161">
        <f t="shared" si="46"/>
        <v>0</v>
      </c>
      <c r="BG218" s="39">
        <f>INT(IFERROR(AO218*(1/($AJ218/$AI218)),0)*'udziały-w-rynku'!$C$27)</f>
        <v>0</v>
      </c>
      <c r="BH218" s="39">
        <f>INT(IFERROR(AQ218*(1/($AJ218/$AI218)),0)*'udziały-w-rynku'!$C$27)</f>
        <v>0</v>
      </c>
      <c r="BI218" s="21">
        <f t="shared" si="47"/>
        <v>0</v>
      </c>
      <c r="BJ218" s="21">
        <f>IFERROR(INT(BI218*'udziały-w-rynku'!$C$27),0)</f>
        <v>0</v>
      </c>
      <c r="BK218" s="170">
        <f t="shared" si="48"/>
        <v>0</v>
      </c>
      <c r="BL218" s="40">
        <f>INT(IFERROR(AS218*(1/($AJ218/$AI218)),0)*'udziały-w-rynku'!$C$27)</f>
        <v>0</v>
      </c>
      <c r="BM218" s="40">
        <f>INT(IFERROR(AU218*(1/($AJ218/$AI218)),0)*'udziały-w-rynku'!$C$27)</f>
        <v>0</v>
      </c>
    </row>
    <row r="219" spans="1:65">
      <c r="A219" s="158">
        <f>VLOOKUP(B219,konwerter_rejonów!A:B,2,FALSE)</f>
        <v>216</v>
      </c>
      <c r="B219" s="11">
        <v>216</v>
      </c>
      <c r="C219" s="85" t="str">
        <f>IFERROR(VLOOKUP(A219,konwerter_rejonów!E:F,2,FALSE),A219)</f>
        <v>A32</v>
      </c>
      <c r="D219" s="8" t="s">
        <v>385</v>
      </c>
      <c r="E219" s="8" t="str">
        <f>VLOOKUP(B219,konwerter_rejonów!A:C,3,FALSE)</f>
        <v>Kamiennogórska</v>
      </c>
      <c r="F219" s="8">
        <v>124</v>
      </c>
      <c r="G219" s="8">
        <v>242</v>
      </c>
      <c r="H219" s="8">
        <v>48</v>
      </c>
      <c r="I219" s="8">
        <v>49</v>
      </c>
      <c r="J219" s="8">
        <v>499</v>
      </c>
      <c r="K219" s="8">
        <v>214</v>
      </c>
      <c r="L219" s="8">
        <v>146</v>
      </c>
      <c r="M219" s="19">
        <v>1322</v>
      </c>
      <c r="N219" s="8">
        <v>1</v>
      </c>
      <c r="O219" s="8">
        <v>32</v>
      </c>
      <c r="P219" s="8">
        <v>34</v>
      </c>
      <c r="Q219" s="8">
        <v>29</v>
      </c>
      <c r="R219" s="8">
        <v>12</v>
      </c>
      <c r="S219" s="8">
        <v>1</v>
      </c>
      <c r="T219" s="8">
        <v>2</v>
      </c>
      <c r="U219" s="19">
        <v>111</v>
      </c>
      <c r="V219" s="8">
        <v>1477</v>
      </c>
      <c r="W219" s="8">
        <v>9</v>
      </c>
      <c r="X219" s="8">
        <v>71311</v>
      </c>
      <c r="Y219" s="8">
        <v>111</v>
      </c>
      <c r="Z219" s="8">
        <v>31</v>
      </c>
      <c r="AA219" s="8">
        <v>0</v>
      </c>
      <c r="AB219" s="8">
        <v>3</v>
      </c>
      <c r="AC219" s="173">
        <v>216</v>
      </c>
      <c r="AD219" s="173">
        <v>0</v>
      </c>
      <c r="AE219" s="157">
        <f t="shared" si="38"/>
        <v>1433</v>
      </c>
      <c r="AF219" s="157">
        <f t="shared" si="39"/>
        <v>1309</v>
      </c>
      <c r="AG219" s="157">
        <f t="shared" si="40"/>
        <v>567532</v>
      </c>
      <c r="AH219" s="127">
        <v>622</v>
      </c>
      <c r="AI219" s="46">
        <v>77735</v>
      </c>
      <c r="AJ219" s="19">
        <v>44509</v>
      </c>
      <c r="AK219" s="88">
        <v>283</v>
      </c>
      <c r="AL219" s="88">
        <v>235</v>
      </c>
      <c r="AM219" s="87">
        <v>81</v>
      </c>
      <c r="AN219" s="87">
        <v>0</v>
      </c>
      <c r="AO219" s="91">
        <v>63</v>
      </c>
      <c r="AP219" s="91">
        <v>107</v>
      </c>
      <c r="AQ219" s="92">
        <v>76</v>
      </c>
      <c r="AR219" s="92">
        <v>74</v>
      </c>
      <c r="AS219" s="89">
        <v>28</v>
      </c>
      <c r="AT219" s="89">
        <v>25</v>
      </c>
      <c r="AU219" s="90">
        <v>58</v>
      </c>
      <c r="AV219" s="90">
        <v>50</v>
      </c>
      <c r="AW219" s="21">
        <f t="shared" si="41"/>
        <v>494.25970028533555</v>
      </c>
      <c r="AX219" s="21">
        <f>IFERROR(INT(AW219*'udziały-w-rynku'!$C$27),0)</f>
        <v>2462</v>
      </c>
      <c r="AY219" s="39">
        <f t="shared" si="42"/>
        <v>2462</v>
      </c>
      <c r="AZ219" s="34">
        <f t="shared" si="43"/>
        <v>1153</v>
      </c>
      <c r="BA219" s="31">
        <f t="shared" si="44"/>
        <v>1.8808250572956455</v>
      </c>
      <c r="BB219" s="70" t="s">
        <v>429</v>
      </c>
      <c r="BC219" s="125" t="s">
        <v>426</v>
      </c>
      <c r="BD219" s="70">
        <f t="shared" si="49"/>
        <v>1309</v>
      </c>
      <c r="BE219" s="71">
        <f t="shared" si="45"/>
        <v>2.1259387261907854E-3</v>
      </c>
      <c r="BF219" s="161">
        <f t="shared" si="46"/>
        <v>1351.4613741782084</v>
      </c>
      <c r="BG219" s="39">
        <f>INT(IFERROR(AO219*(1/($AJ219/$AI219)),0)*'udziały-w-rynku'!$C$27)</f>
        <v>548</v>
      </c>
      <c r="BH219" s="39">
        <f>INT(IFERROR(AQ219*(1/($AJ219/$AI219)),0)*'udziały-w-rynku'!$C$27)</f>
        <v>661</v>
      </c>
      <c r="BI219" s="21">
        <f t="shared" si="47"/>
        <v>141.46655732548473</v>
      </c>
      <c r="BJ219" s="21">
        <f>IFERROR(INT(BI219*'udziały-w-rynku'!$C$27),0)</f>
        <v>704</v>
      </c>
      <c r="BK219" s="170">
        <f t="shared" si="48"/>
        <v>704</v>
      </c>
      <c r="BL219" s="40">
        <f>INT(IFERROR(AS219*(1/($AJ219/$AI219)),0)*'udziały-w-rynku'!$C$27)</f>
        <v>243</v>
      </c>
      <c r="BM219" s="40">
        <f>INT(IFERROR(AU219*(1/($AJ219/$AI219)),0)*'udziały-w-rynku'!$C$27)</f>
        <v>504</v>
      </c>
    </row>
    <row r="220" spans="1:65">
      <c r="A220" s="158">
        <f>VLOOKUP(B220,konwerter_rejonów!A:B,2,FALSE)</f>
        <v>217</v>
      </c>
      <c r="B220" s="11">
        <v>217</v>
      </c>
      <c r="C220" s="85">
        <f>IFERROR(VLOOKUP(A220,konwerter_rejonów!E:F,2,FALSE),A220)</f>
        <v>217</v>
      </c>
      <c r="D220" s="8" t="s">
        <v>385</v>
      </c>
      <c r="E220" s="8" t="str">
        <f>VLOOKUP(B220,konwerter_rejonów!A:C,3,FALSE)</f>
        <v>Złotniki</v>
      </c>
      <c r="F220" s="8">
        <v>220</v>
      </c>
      <c r="G220" s="8">
        <v>409</v>
      </c>
      <c r="H220" s="8">
        <v>107</v>
      </c>
      <c r="I220" s="8">
        <v>155</v>
      </c>
      <c r="J220" s="8">
        <v>1042</v>
      </c>
      <c r="K220" s="8">
        <v>774</v>
      </c>
      <c r="L220" s="8">
        <v>719</v>
      </c>
      <c r="M220" s="19">
        <v>3426</v>
      </c>
      <c r="N220" s="8">
        <v>3</v>
      </c>
      <c r="O220" s="8">
        <v>14</v>
      </c>
      <c r="P220" s="8">
        <v>22</v>
      </c>
      <c r="Q220" s="8">
        <v>1</v>
      </c>
      <c r="R220" s="8">
        <v>22</v>
      </c>
      <c r="S220" s="8">
        <v>6</v>
      </c>
      <c r="T220" s="8">
        <v>2</v>
      </c>
      <c r="U220" s="19">
        <v>70</v>
      </c>
      <c r="V220" s="8">
        <v>19</v>
      </c>
      <c r="W220" s="8">
        <v>2793</v>
      </c>
      <c r="X220" s="8">
        <v>243921</v>
      </c>
      <c r="Y220" s="8">
        <v>540</v>
      </c>
      <c r="Z220" s="8">
        <v>379</v>
      </c>
      <c r="AA220" s="8">
        <v>0</v>
      </c>
      <c r="AB220" s="8">
        <v>5</v>
      </c>
      <c r="AC220" s="173">
        <v>217</v>
      </c>
      <c r="AD220" s="173">
        <v>0</v>
      </c>
      <c r="AE220" s="157">
        <f t="shared" si="38"/>
        <v>3496</v>
      </c>
      <c r="AF220" s="157">
        <f t="shared" si="39"/>
        <v>3276</v>
      </c>
      <c r="AG220" s="157">
        <f t="shared" si="40"/>
        <v>567532</v>
      </c>
      <c r="AH220" s="127">
        <v>916</v>
      </c>
      <c r="AI220" s="46">
        <v>77735</v>
      </c>
      <c r="AJ220" s="19">
        <v>44509</v>
      </c>
      <c r="AK220" s="88">
        <v>237</v>
      </c>
      <c r="AL220" s="88">
        <v>60</v>
      </c>
      <c r="AM220" s="87">
        <v>65</v>
      </c>
      <c r="AN220" s="87">
        <v>0</v>
      </c>
      <c r="AO220" s="91">
        <v>49</v>
      </c>
      <c r="AP220" s="91">
        <v>41</v>
      </c>
      <c r="AQ220" s="92">
        <v>31</v>
      </c>
      <c r="AR220" s="92">
        <v>13</v>
      </c>
      <c r="AS220" s="89">
        <v>64</v>
      </c>
      <c r="AT220" s="89">
        <v>11</v>
      </c>
      <c r="AU220" s="90">
        <v>16</v>
      </c>
      <c r="AV220" s="90">
        <v>7</v>
      </c>
      <c r="AW220" s="21">
        <f t="shared" si="41"/>
        <v>413.92066773012203</v>
      </c>
      <c r="AX220" s="21">
        <f>IFERROR(INT(AW220*'udziały-w-rynku'!$C$27),0)</f>
        <v>2062</v>
      </c>
      <c r="AY220" s="39">
        <f t="shared" si="42"/>
        <v>2062</v>
      </c>
      <c r="AZ220" s="34">
        <f t="shared" si="43"/>
        <v>-1214</v>
      </c>
      <c r="BA220" s="31">
        <f t="shared" si="44"/>
        <v>0.62942612942612941</v>
      </c>
      <c r="BB220" s="70" t="s">
        <v>429</v>
      </c>
      <c r="BC220" s="125" t="s">
        <v>426</v>
      </c>
      <c r="BD220" s="70">
        <f t="shared" si="49"/>
        <v>3276</v>
      </c>
      <c r="BE220" s="71">
        <f t="shared" si="45"/>
        <v>5.3205311436218591E-3</v>
      </c>
      <c r="BF220" s="161">
        <f t="shared" si="46"/>
        <v>3382.2669685315595</v>
      </c>
      <c r="BG220" s="39">
        <f>INT(IFERROR(AO220*(1/($AJ220/$AI220)),0)*'udziały-w-rynku'!$C$27)</f>
        <v>426</v>
      </c>
      <c r="BH220" s="39">
        <f>INT(IFERROR(AQ220*(1/($AJ220/$AI220)),0)*'udziały-w-rynku'!$C$27)</f>
        <v>269</v>
      </c>
      <c r="BI220" s="21">
        <f t="shared" si="47"/>
        <v>113.5225460019322</v>
      </c>
      <c r="BJ220" s="21">
        <f>IFERROR(INT(BI220*'udziały-w-rynku'!$C$27),0)</f>
        <v>565</v>
      </c>
      <c r="BK220" s="170">
        <f t="shared" si="48"/>
        <v>565</v>
      </c>
      <c r="BL220" s="40">
        <f>INT(IFERROR(AS220*(1/($AJ220/$AI220)),0)*'udziały-w-rynku'!$C$27)</f>
        <v>556</v>
      </c>
      <c r="BM220" s="40">
        <f>INT(IFERROR(AU220*(1/($AJ220/$AI220)),0)*'udziały-w-rynku'!$C$27)</f>
        <v>139</v>
      </c>
    </row>
    <row r="221" spans="1:65">
      <c r="A221" s="158">
        <f>VLOOKUP(B221,konwerter_rejonów!A:B,2,FALSE)</f>
        <v>218</v>
      </c>
      <c r="B221" s="11">
        <v>218</v>
      </c>
      <c r="C221" s="85">
        <f>IFERROR(VLOOKUP(A221,konwerter_rejonów!E:F,2,FALSE),A221)</f>
        <v>218</v>
      </c>
      <c r="D221" s="8" t="s">
        <v>385</v>
      </c>
      <c r="E221" s="8" t="str">
        <f>VLOOKUP(B221,konwerter_rejonów!A:C,3,FALSE)</f>
        <v>Starogajowa</v>
      </c>
      <c r="F221" s="8">
        <v>100</v>
      </c>
      <c r="G221" s="8">
        <v>179</v>
      </c>
      <c r="H221" s="8">
        <v>88</v>
      </c>
      <c r="I221" s="8">
        <v>79</v>
      </c>
      <c r="J221" s="8">
        <v>511</v>
      </c>
      <c r="K221" s="8">
        <v>458</v>
      </c>
      <c r="L221" s="8">
        <v>408</v>
      </c>
      <c r="M221" s="19">
        <v>1823</v>
      </c>
      <c r="N221" s="8">
        <v>0</v>
      </c>
      <c r="O221" s="8">
        <v>4</v>
      </c>
      <c r="P221" s="8">
        <v>2</v>
      </c>
      <c r="Q221" s="8">
        <v>2</v>
      </c>
      <c r="R221" s="8">
        <v>10</v>
      </c>
      <c r="S221" s="8">
        <v>5</v>
      </c>
      <c r="T221" s="8">
        <v>2</v>
      </c>
      <c r="U221" s="19">
        <v>25</v>
      </c>
      <c r="V221" s="8">
        <v>0</v>
      </c>
      <c r="W221" s="8">
        <v>531</v>
      </c>
      <c r="X221" s="8">
        <v>119591</v>
      </c>
      <c r="Y221" s="8">
        <v>74</v>
      </c>
      <c r="Z221" s="8">
        <v>324</v>
      </c>
      <c r="AA221" s="8">
        <v>0</v>
      </c>
      <c r="AB221" s="8">
        <v>5</v>
      </c>
      <c r="AC221" s="173">
        <v>218</v>
      </c>
      <c r="AD221" s="173">
        <v>0</v>
      </c>
      <c r="AE221" s="157">
        <f t="shared" si="38"/>
        <v>1848</v>
      </c>
      <c r="AF221" s="157">
        <f t="shared" si="39"/>
        <v>1748</v>
      </c>
      <c r="AG221" s="157">
        <f t="shared" si="40"/>
        <v>567532</v>
      </c>
      <c r="AH221" s="127">
        <v>527</v>
      </c>
      <c r="AI221" s="46">
        <v>77735</v>
      </c>
      <c r="AJ221" s="19">
        <v>44509</v>
      </c>
      <c r="AK221" s="88">
        <v>215</v>
      </c>
      <c r="AL221" s="88">
        <v>60</v>
      </c>
      <c r="AM221" s="87">
        <v>83</v>
      </c>
      <c r="AN221" s="87">
        <v>0</v>
      </c>
      <c r="AO221" s="91">
        <v>63</v>
      </c>
      <c r="AP221" s="91">
        <v>21</v>
      </c>
      <c r="AQ221" s="92">
        <v>42</v>
      </c>
      <c r="AR221" s="92">
        <v>22</v>
      </c>
      <c r="AS221" s="89">
        <v>61</v>
      </c>
      <c r="AT221" s="89">
        <v>9</v>
      </c>
      <c r="AU221" s="90">
        <v>37</v>
      </c>
      <c r="AV221" s="90">
        <v>15</v>
      </c>
      <c r="AW221" s="21">
        <f t="shared" si="41"/>
        <v>375.49765216023729</v>
      </c>
      <c r="AX221" s="21">
        <f>IFERROR(INT(AW221*'udziały-w-rynku'!$C$27),0)</f>
        <v>1870</v>
      </c>
      <c r="AY221" s="39">
        <f t="shared" si="42"/>
        <v>1870</v>
      </c>
      <c r="AZ221" s="34">
        <f t="shared" si="43"/>
        <v>122</v>
      </c>
      <c r="BA221" s="31">
        <f t="shared" si="44"/>
        <v>1.0697940503432495</v>
      </c>
      <c r="BB221" s="70" t="s">
        <v>429</v>
      </c>
      <c r="BC221" s="125" t="s">
        <v>425</v>
      </c>
      <c r="BD221" s="70">
        <f t="shared" si="49"/>
        <v>1870</v>
      </c>
      <c r="BE221" s="71">
        <f t="shared" si="45"/>
        <v>3.0370553231296935E-3</v>
      </c>
      <c r="BF221" s="161">
        <f t="shared" si="46"/>
        <v>1930.6591059688692</v>
      </c>
      <c r="BG221" s="39">
        <f>INT(IFERROR(AO221*(1/($AJ221/$AI221)),0)*'udziały-w-rynku'!$C$27)</f>
        <v>548</v>
      </c>
      <c r="BH221" s="39">
        <f>INT(IFERROR(AQ221*(1/($AJ221/$AI221)),0)*'udziały-w-rynku'!$C$27)</f>
        <v>365</v>
      </c>
      <c r="BI221" s="21">
        <f t="shared" si="47"/>
        <v>144.9595587409288</v>
      </c>
      <c r="BJ221" s="21">
        <f>IFERROR(INT(BI221*'udziały-w-rynku'!$C$27),0)</f>
        <v>722</v>
      </c>
      <c r="BK221" s="170">
        <f t="shared" si="48"/>
        <v>722</v>
      </c>
      <c r="BL221" s="40">
        <f>INT(IFERROR(AS221*(1/($AJ221/$AI221)),0)*'udziały-w-rynku'!$C$27)</f>
        <v>530</v>
      </c>
      <c r="BM221" s="40">
        <f>INT(IFERROR(AU221*(1/($AJ221/$AI221)),0)*'udziały-w-rynku'!$C$27)</f>
        <v>321</v>
      </c>
    </row>
    <row r="222" spans="1:65">
      <c r="A222" s="158">
        <f>VLOOKUP(B222,konwerter_rejonów!A:B,2,FALSE)</f>
        <v>219</v>
      </c>
      <c r="B222" s="11">
        <v>219</v>
      </c>
      <c r="C222" s="85">
        <f>IFERROR(VLOOKUP(A222,konwerter_rejonów!E:F,2,FALSE),A222)</f>
        <v>219</v>
      </c>
      <c r="D222" s="8" t="s">
        <v>385</v>
      </c>
      <c r="E222" s="8" t="str">
        <f>VLOOKUP(B222,konwerter_rejonów!A:C,3,FALSE)</f>
        <v>Stabłowice Działki</v>
      </c>
      <c r="F222" s="8">
        <v>669</v>
      </c>
      <c r="G222" s="8">
        <v>370</v>
      </c>
      <c r="H222" s="8">
        <v>46</v>
      </c>
      <c r="I222" s="8">
        <v>73</v>
      </c>
      <c r="J222" s="8">
        <v>2060</v>
      </c>
      <c r="K222" s="8">
        <v>294</v>
      </c>
      <c r="L222" s="8">
        <v>205</v>
      </c>
      <c r="M222" s="19">
        <v>3717</v>
      </c>
      <c r="N222" s="8">
        <v>12</v>
      </c>
      <c r="O222" s="8">
        <v>6</v>
      </c>
      <c r="P222" s="8">
        <v>2</v>
      </c>
      <c r="Q222" s="8">
        <v>5</v>
      </c>
      <c r="R222" s="8">
        <v>69</v>
      </c>
      <c r="S222" s="8">
        <v>7</v>
      </c>
      <c r="T222" s="8">
        <v>4</v>
      </c>
      <c r="U222" s="19">
        <v>105</v>
      </c>
      <c r="V222" s="8">
        <v>267</v>
      </c>
      <c r="W222" s="8">
        <v>267</v>
      </c>
      <c r="X222" s="8">
        <v>168827</v>
      </c>
      <c r="Y222" s="8">
        <v>62</v>
      </c>
      <c r="Z222" s="8">
        <v>0</v>
      </c>
      <c r="AA222" s="8">
        <v>0</v>
      </c>
      <c r="AB222" s="8">
        <v>6</v>
      </c>
      <c r="AC222" s="173">
        <v>219</v>
      </c>
      <c r="AD222" s="173">
        <v>0</v>
      </c>
      <c r="AE222" s="157">
        <f t="shared" si="38"/>
        <v>3822</v>
      </c>
      <c r="AF222" s="157">
        <f t="shared" si="39"/>
        <v>3153</v>
      </c>
      <c r="AG222" s="157">
        <f t="shared" si="40"/>
        <v>567532</v>
      </c>
      <c r="AH222" s="127">
        <v>354</v>
      </c>
      <c r="AI222" s="46">
        <v>77735</v>
      </c>
      <c r="AJ222" s="19">
        <v>44509</v>
      </c>
      <c r="AK222" s="88">
        <v>436</v>
      </c>
      <c r="AL222" s="88">
        <v>179</v>
      </c>
      <c r="AM222" s="87">
        <v>126</v>
      </c>
      <c r="AN222" s="87">
        <v>0</v>
      </c>
      <c r="AO222" s="91">
        <v>99</v>
      </c>
      <c r="AP222" s="91">
        <v>26</v>
      </c>
      <c r="AQ222" s="92">
        <v>73</v>
      </c>
      <c r="AR222" s="92">
        <v>50</v>
      </c>
      <c r="AS222" s="89">
        <v>72</v>
      </c>
      <c r="AT222" s="89">
        <v>18</v>
      </c>
      <c r="AU222" s="90">
        <v>51</v>
      </c>
      <c r="AV222" s="90">
        <v>32</v>
      </c>
      <c r="AW222" s="21">
        <f t="shared" si="41"/>
        <v>761.47430856680671</v>
      </c>
      <c r="AX222" s="21">
        <f>IFERROR(INT(AW222*'udziały-w-rynku'!$C$27),0)</f>
        <v>3793</v>
      </c>
      <c r="AY222" s="39">
        <f t="shared" si="42"/>
        <v>3793</v>
      </c>
      <c r="AZ222" s="34">
        <f t="shared" si="43"/>
        <v>640</v>
      </c>
      <c r="BA222" s="31">
        <f t="shared" si="44"/>
        <v>1.2029812876625436</v>
      </c>
      <c r="BB222" s="70" t="s">
        <v>429</v>
      </c>
      <c r="BC222" s="125" t="s">
        <v>425</v>
      </c>
      <c r="BD222" s="70">
        <f t="shared" si="49"/>
        <v>3793</v>
      </c>
      <c r="BE222" s="71">
        <f t="shared" si="45"/>
        <v>6.1601876153106567E-3</v>
      </c>
      <c r="BF222" s="161">
        <f t="shared" si="46"/>
        <v>3916.0374272405998</v>
      </c>
      <c r="BG222" s="39">
        <f>INT(IFERROR(AO222*(1/($AJ222/$AI222)),0)*'udziały-w-rynku'!$C$27)</f>
        <v>861</v>
      </c>
      <c r="BH222" s="39">
        <f>INT(IFERROR(AQ222*(1/($AJ222/$AI222)),0)*'udziały-w-rynku'!$C$27)</f>
        <v>635</v>
      </c>
      <c r="BI222" s="21">
        <f t="shared" si="47"/>
        <v>220.05908917297626</v>
      </c>
      <c r="BJ222" s="21">
        <f>IFERROR(INT(BI222*'udziały-w-rynku'!$C$27),0)</f>
        <v>1096</v>
      </c>
      <c r="BK222" s="170">
        <f t="shared" si="48"/>
        <v>1096</v>
      </c>
      <c r="BL222" s="40">
        <f>INT(IFERROR(AS222*(1/($AJ222/$AI222)),0)*'udziały-w-rynku'!$C$27)</f>
        <v>626</v>
      </c>
      <c r="BM222" s="40">
        <f>INT(IFERROR(AU222*(1/($AJ222/$AI222)),0)*'udziały-w-rynku'!$C$27)</f>
        <v>443</v>
      </c>
    </row>
    <row r="223" spans="1:65">
      <c r="A223" s="158">
        <f>VLOOKUP(B223,konwerter_rejonów!A:B,2,FALSE)</f>
        <v>220</v>
      </c>
      <c r="B223" s="11">
        <v>220</v>
      </c>
      <c r="C223" s="85" t="str">
        <f>IFERROR(VLOOKUP(A223,konwerter_rejonów!E:F,2,FALSE),A223)</f>
        <v>A50</v>
      </c>
      <c r="D223" s="8" t="s">
        <v>385</v>
      </c>
      <c r="E223" s="8" t="str">
        <f>VLOOKUP(B223,konwerter_rejonów!A:C,3,FALSE)</f>
        <v>Stabłowice</v>
      </c>
      <c r="F223" s="8">
        <v>65</v>
      </c>
      <c r="G223" s="8">
        <v>79</v>
      </c>
      <c r="H223" s="8">
        <v>37</v>
      </c>
      <c r="I223" s="8">
        <v>44</v>
      </c>
      <c r="J223" s="8">
        <v>263</v>
      </c>
      <c r="K223" s="8">
        <v>224</v>
      </c>
      <c r="L223" s="8">
        <v>190</v>
      </c>
      <c r="M223" s="19">
        <v>902</v>
      </c>
      <c r="N223" s="8">
        <v>1</v>
      </c>
      <c r="O223" s="8">
        <v>1</v>
      </c>
      <c r="P223" s="8">
        <v>0</v>
      </c>
      <c r="Q223" s="8">
        <v>0</v>
      </c>
      <c r="R223" s="8">
        <v>5</v>
      </c>
      <c r="S223" s="8">
        <v>1</v>
      </c>
      <c r="T223" s="8">
        <v>0</v>
      </c>
      <c r="U223" s="19">
        <v>8</v>
      </c>
      <c r="V223" s="8">
        <v>8</v>
      </c>
      <c r="W223" s="8">
        <v>1790</v>
      </c>
      <c r="X223" s="8">
        <v>63330</v>
      </c>
      <c r="Y223" s="8">
        <v>10</v>
      </c>
      <c r="Z223" s="8">
        <v>0</v>
      </c>
      <c r="AA223" s="8">
        <v>0</v>
      </c>
      <c r="AB223" s="8">
        <v>0</v>
      </c>
      <c r="AC223" s="173">
        <v>220</v>
      </c>
      <c r="AD223" s="173">
        <v>219</v>
      </c>
      <c r="AE223" s="157">
        <f t="shared" si="38"/>
        <v>910</v>
      </c>
      <c r="AF223" s="157">
        <f t="shared" si="39"/>
        <v>845</v>
      </c>
      <c r="AG223" s="157">
        <f t="shared" si="40"/>
        <v>567532</v>
      </c>
      <c r="AH223" s="127">
        <v>226</v>
      </c>
      <c r="AI223" s="46">
        <v>77735</v>
      </c>
      <c r="AJ223" s="19">
        <v>44509</v>
      </c>
      <c r="AK223" s="88" t="s">
        <v>871</v>
      </c>
      <c r="AL223" s="88" t="s">
        <v>871</v>
      </c>
      <c r="AM223" s="87" t="s">
        <v>871</v>
      </c>
      <c r="AN223" s="87" t="s">
        <v>871</v>
      </c>
      <c r="AO223" s="91" t="s">
        <v>871</v>
      </c>
      <c r="AP223" s="91" t="s">
        <v>871</v>
      </c>
      <c r="AQ223" s="92" t="s">
        <v>871</v>
      </c>
      <c r="AR223" s="92" t="s">
        <v>871</v>
      </c>
      <c r="AS223" s="89" t="s">
        <v>871</v>
      </c>
      <c r="AT223" s="89" t="s">
        <v>871</v>
      </c>
      <c r="AU223" s="90" t="s">
        <v>871</v>
      </c>
      <c r="AV223" s="90" t="s">
        <v>871</v>
      </c>
      <c r="AW223" s="21">
        <f t="shared" si="41"/>
        <v>0</v>
      </c>
      <c r="AX223" s="21">
        <f>IFERROR(INT(AW223*'udziały-w-rynku'!$C$27),0)</f>
        <v>0</v>
      </c>
      <c r="AY223" s="39">
        <f t="shared" si="42"/>
        <v>0</v>
      </c>
      <c r="AZ223" s="34">
        <f t="shared" si="43"/>
        <v>-845</v>
      </c>
      <c r="BA223" s="31">
        <f t="shared" si="44"/>
        <v>0</v>
      </c>
      <c r="BB223" s="70" t="s">
        <v>429</v>
      </c>
      <c r="BC223" s="125" t="s">
        <v>426</v>
      </c>
      <c r="BD223" s="70">
        <f t="shared" si="49"/>
        <v>845</v>
      </c>
      <c r="BE223" s="71">
        <f t="shared" si="45"/>
        <v>1.3723592235532574E-3</v>
      </c>
      <c r="BF223" s="161">
        <f t="shared" si="46"/>
        <v>872.41013077202922</v>
      </c>
      <c r="BG223" s="39">
        <f>INT(IFERROR(AO223*(1/($AJ223/$AI223)),0)*'udziały-w-rynku'!$C$27)</f>
        <v>0</v>
      </c>
      <c r="BH223" s="39">
        <f>INT(IFERROR(AQ223*(1/($AJ223/$AI223)),0)*'udziały-w-rynku'!$C$27)</f>
        <v>0</v>
      </c>
      <c r="BI223" s="21">
        <f t="shared" si="47"/>
        <v>0</v>
      </c>
      <c r="BJ223" s="21">
        <f>IFERROR(INT(BI223*'udziały-w-rynku'!$C$27),0)</f>
        <v>0</v>
      </c>
      <c r="BK223" s="170">
        <f t="shared" si="48"/>
        <v>0</v>
      </c>
      <c r="BL223" s="40">
        <f>INT(IFERROR(AS223*(1/($AJ223/$AI223)),0)*'udziały-w-rynku'!$C$27)</f>
        <v>0</v>
      </c>
      <c r="BM223" s="40">
        <f>INT(IFERROR(AU223*(1/($AJ223/$AI223)),0)*'udziały-w-rynku'!$C$27)</f>
        <v>0</v>
      </c>
    </row>
    <row r="224" spans="1:65">
      <c r="A224" s="158">
        <f>VLOOKUP(B224,konwerter_rejonów!A:B,2,FALSE)</f>
        <v>221</v>
      </c>
      <c r="B224" s="11">
        <v>221</v>
      </c>
      <c r="C224" s="85">
        <f>IFERROR(VLOOKUP(A224,konwerter_rejonów!E:F,2,FALSE),A224)</f>
        <v>221</v>
      </c>
      <c r="D224" s="8" t="s">
        <v>385</v>
      </c>
      <c r="E224" s="8" t="str">
        <f>VLOOKUP(B224,konwerter_rejonów!A:C,3,FALSE)</f>
        <v>Chwiałkowska</v>
      </c>
      <c r="F224" s="8">
        <v>246</v>
      </c>
      <c r="G224" s="8">
        <v>264</v>
      </c>
      <c r="H224" s="8">
        <v>74</v>
      </c>
      <c r="I224" s="8">
        <v>95</v>
      </c>
      <c r="J224" s="8">
        <v>860</v>
      </c>
      <c r="K224" s="8">
        <v>487</v>
      </c>
      <c r="L224" s="8">
        <v>448</v>
      </c>
      <c r="M224" s="19">
        <v>2474</v>
      </c>
      <c r="N224" s="8">
        <v>3</v>
      </c>
      <c r="O224" s="8">
        <v>2</v>
      </c>
      <c r="P224" s="8">
        <v>1</v>
      </c>
      <c r="Q224" s="8">
        <v>2</v>
      </c>
      <c r="R224" s="8">
        <v>13</v>
      </c>
      <c r="S224" s="8">
        <v>1</v>
      </c>
      <c r="T224" s="8">
        <v>1</v>
      </c>
      <c r="U224" s="19">
        <v>23</v>
      </c>
      <c r="V224" s="8">
        <v>277</v>
      </c>
      <c r="W224" s="8">
        <v>1848</v>
      </c>
      <c r="X224" s="8">
        <v>165519</v>
      </c>
      <c r="Y224" s="8">
        <v>71</v>
      </c>
      <c r="Z224" s="8">
        <v>0</v>
      </c>
      <c r="AA224" s="8">
        <v>0</v>
      </c>
      <c r="AB224" s="8">
        <v>7</v>
      </c>
      <c r="AC224" s="173">
        <v>221</v>
      </c>
      <c r="AD224" s="173">
        <v>0</v>
      </c>
      <c r="AE224" s="157">
        <f t="shared" si="38"/>
        <v>2497</v>
      </c>
      <c r="AF224" s="157">
        <f t="shared" si="39"/>
        <v>2251</v>
      </c>
      <c r="AG224" s="157">
        <f t="shared" si="40"/>
        <v>567532</v>
      </c>
      <c r="AH224" s="127">
        <v>834</v>
      </c>
      <c r="AI224" s="46">
        <v>77735</v>
      </c>
      <c r="AJ224" s="19">
        <v>44509</v>
      </c>
      <c r="AK224" s="88">
        <v>392</v>
      </c>
      <c r="AL224" s="88">
        <v>254</v>
      </c>
      <c r="AM224" s="87">
        <v>83</v>
      </c>
      <c r="AN224" s="87">
        <v>0</v>
      </c>
      <c r="AO224" s="91">
        <v>132</v>
      </c>
      <c r="AP224" s="91">
        <v>-1</v>
      </c>
      <c r="AQ224" s="92">
        <v>114</v>
      </c>
      <c r="AR224" s="92">
        <v>96</v>
      </c>
      <c r="AS224" s="89">
        <v>63</v>
      </c>
      <c r="AT224" s="89">
        <v>37</v>
      </c>
      <c r="AU224" s="90">
        <v>57</v>
      </c>
      <c r="AV224" s="90">
        <v>35</v>
      </c>
      <c r="AW224" s="21">
        <f t="shared" si="41"/>
        <v>684.62827742703723</v>
      </c>
      <c r="AX224" s="21">
        <f>IFERROR(INT(AW224*'udziały-w-rynku'!$C$27),0)</f>
        <v>3410</v>
      </c>
      <c r="AY224" s="39">
        <f t="shared" si="42"/>
        <v>3410</v>
      </c>
      <c r="AZ224" s="34">
        <f t="shared" si="43"/>
        <v>1159</v>
      </c>
      <c r="BA224" s="31">
        <f t="shared" si="44"/>
        <v>1.5148822745446469</v>
      </c>
      <c r="BB224" s="70" t="s">
        <v>429</v>
      </c>
      <c r="BC224" s="125" t="s">
        <v>426</v>
      </c>
      <c r="BD224" s="70">
        <f t="shared" si="49"/>
        <v>2251</v>
      </c>
      <c r="BE224" s="71">
        <f t="shared" si="45"/>
        <v>3.6558350440454228E-3</v>
      </c>
      <c r="BF224" s="161">
        <f t="shared" si="46"/>
        <v>2324.0179933347194</v>
      </c>
      <c r="BG224" s="39">
        <f>INT(IFERROR(AO224*(1/($AJ224/$AI224)),0)*'udziały-w-rynku'!$C$27)</f>
        <v>1148</v>
      </c>
      <c r="BH224" s="39">
        <f>INT(IFERROR(AQ224*(1/($AJ224/$AI224)),0)*'udziały-w-rynku'!$C$27)</f>
        <v>991</v>
      </c>
      <c r="BI224" s="21">
        <f t="shared" si="47"/>
        <v>144.9595587409288</v>
      </c>
      <c r="BJ224" s="21">
        <f>IFERROR(INT(BI224*'udziały-w-rynku'!$C$27),0)</f>
        <v>722</v>
      </c>
      <c r="BK224" s="170">
        <f t="shared" si="48"/>
        <v>722</v>
      </c>
      <c r="BL224" s="40">
        <f>INT(IFERROR(AS224*(1/($AJ224/$AI224)),0)*'udziały-w-rynku'!$C$27)</f>
        <v>548</v>
      </c>
      <c r="BM224" s="40">
        <f>INT(IFERROR(AU224*(1/($AJ224/$AI224)),0)*'udziały-w-rynku'!$C$27)</f>
        <v>495</v>
      </c>
    </row>
    <row r="225" spans="1:65">
      <c r="A225" s="158">
        <f>VLOOKUP(B225,konwerter_rejonów!A:B,2,FALSE)</f>
        <v>222</v>
      </c>
      <c r="B225" s="11">
        <v>222</v>
      </c>
      <c r="C225" s="85">
        <f>IFERROR(VLOOKUP(A225,konwerter_rejonów!E:F,2,FALSE),A225)</f>
        <v>222</v>
      </c>
      <c r="D225" s="8" t="s">
        <v>385</v>
      </c>
      <c r="E225" s="8" t="str">
        <f>VLOOKUP(B225,konwerter_rejonów!A:C,3,FALSE)</f>
        <v>Wel-Tex</v>
      </c>
      <c r="F225" s="8">
        <v>409</v>
      </c>
      <c r="G225" s="8">
        <v>270</v>
      </c>
      <c r="H225" s="8">
        <v>50</v>
      </c>
      <c r="I225" s="8">
        <v>77</v>
      </c>
      <c r="J225" s="8">
        <v>1243</v>
      </c>
      <c r="K225" s="8">
        <v>412</v>
      </c>
      <c r="L225" s="8">
        <v>354</v>
      </c>
      <c r="M225" s="19">
        <v>2815</v>
      </c>
      <c r="N225" s="8">
        <v>6</v>
      </c>
      <c r="O225" s="8">
        <v>11</v>
      </c>
      <c r="P225" s="8">
        <v>0</v>
      </c>
      <c r="Q225" s="8">
        <v>2</v>
      </c>
      <c r="R225" s="8">
        <v>34</v>
      </c>
      <c r="S225" s="8">
        <v>6</v>
      </c>
      <c r="T225" s="8">
        <v>0</v>
      </c>
      <c r="U225" s="19">
        <v>59</v>
      </c>
      <c r="V225" s="8">
        <v>6998</v>
      </c>
      <c r="W225" s="8">
        <v>1944</v>
      </c>
      <c r="X225" s="8">
        <v>168878</v>
      </c>
      <c r="Y225" s="8">
        <v>28287</v>
      </c>
      <c r="Z225" s="8">
        <v>141</v>
      </c>
      <c r="AA225" s="8">
        <v>0</v>
      </c>
      <c r="AB225" s="8">
        <v>4</v>
      </c>
      <c r="AC225" s="173">
        <v>222</v>
      </c>
      <c r="AD225" s="173">
        <v>0</v>
      </c>
      <c r="AE225" s="157">
        <f t="shared" si="38"/>
        <v>2874</v>
      </c>
      <c r="AF225" s="157">
        <f t="shared" si="39"/>
        <v>2465</v>
      </c>
      <c r="AG225" s="157">
        <f t="shared" si="40"/>
        <v>567532</v>
      </c>
      <c r="AH225" s="127">
        <v>1115</v>
      </c>
      <c r="AI225" s="46">
        <v>77735</v>
      </c>
      <c r="AJ225" s="19">
        <v>44509</v>
      </c>
      <c r="AK225" s="88">
        <v>147</v>
      </c>
      <c r="AL225" s="88">
        <v>86</v>
      </c>
      <c r="AM225" s="87">
        <v>53</v>
      </c>
      <c r="AN225" s="87">
        <v>0</v>
      </c>
      <c r="AO225" s="91">
        <v>68</v>
      </c>
      <c r="AP225" s="91">
        <v>12</v>
      </c>
      <c r="AQ225" s="92">
        <v>83</v>
      </c>
      <c r="AR225" s="92">
        <v>55</v>
      </c>
      <c r="AS225" s="89">
        <v>9</v>
      </c>
      <c r="AT225" s="89">
        <v>-1</v>
      </c>
      <c r="AU225" s="90">
        <v>47</v>
      </c>
      <c r="AV225" s="90">
        <v>32</v>
      </c>
      <c r="AW225" s="21">
        <f t="shared" si="41"/>
        <v>256.73560403513898</v>
      </c>
      <c r="AX225" s="21">
        <f>IFERROR(INT(AW225*'udziały-w-rynku'!$C$27),0)</f>
        <v>1278</v>
      </c>
      <c r="AY225" s="39">
        <f t="shared" si="42"/>
        <v>1278</v>
      </c>
      <c r="AZ225" s="34">
        <f t="shared" si="43"/>
        <v>-1187</v>
      </c>
      <c r="BA225" s="31">
        <f t="shared" si="44"/>
        <v>0.51845841784989855</v>
      </c>
      <c r="BB225" s="70" t="s">
        <v>429</v>
      </c>
      <c r="BC225" s="125" t="s">
        <v>426</v>
      </c>
      <c r="BD225" s="70">
        <f t="shared" si="49"/>
        <v>2465</v>
      </c>
      <c r="BE225" s="71">
        <f t="shared" si="45"/>
        <v>4.0033911077618691E-3</v>
      </c>
      <c r="BF225" s="161">
        <f t="shared" si="46"/>
        <v>2544.959730595328</v>
      </c>
      <c r="BG225" s="39">
        <f>INT(IFERROR(AO225*(1/($AJ225/$AI225)),0)*'udziały-w-rynku'!$C$27)</f>
        <v>591</v>
      </c>
      <c r="BH225" s="39">
        <f>INT(IFERROR(AQ225*(1/($AJ225/$AI225)),0)*'udziały-w-rynku'!$C$27)</f>
        <v>722</v>
      </c>
      <c r="BI225" s="21">
        <f t="shared" si="47"/>
        <v>92.564537509267794</v>
      </c>
      <c r="BJ225" s="21">
        <f>IFERROR(INT(BI225*'udziały-w-rynku'!$C$27),0)</f>
        <v>461</v>
      </c>
      <c r="BK225" s="170">
        <f t="shared" si="48"/>
        <v>461</v>
      </c>
      <c r="BL225" s="40">
        <f>INT(IFERROR(AS225*(1/($AJ225/$AI225)),0)*'udziały-w-rynku'!$C$27)</f>
        <v>78</v>
      </c>
      <c r="BM225" s="40">
        <f>INT(IFERROR(AU225*(1/($AJ225/$AI225)),0)*'udziały-w-rynku'!$C$27)</f>
        <v>408</v>
      </c>
    </row>
    <row r="226" spans="1:65">
      <c r="A226" s="158">
        <f>VLOOKUP(B226,konwerter_rejonów!A:B,2,FALSE)</f>
        <v>223</v>
      </c>
      <c r="B226" s="11">
        <v>223</v>
      </c>
      <c r="C226" s="85" t="str">
        <f>IFERROR(VLOOKUP(A226,konwerter_rejonów!E:F,2,FALSE),A226)</f>
        <v>A50</v>
      </c>
      <c r="D226" s="8" t="s">
        <v>385</v>
      </c>
      <c r="E226" s="8" t="str">
        <f>VLOOKUP(B226,konwerter_rejonów!A:C,3,FALSE)</f>
        <v>Marszowice</v>
      </c>
      <c r="F226" s="8">
        <v>32</v>
      </c>
      <c r="G226" s="8">
        <v>44</v>
      </c>
      <c r="H226" s="8">
        <v>18</v>
      </c>
      <c r="I226" s="8">
        <v>36</v>
      </c>
      <c r="J226" s="8">
        <v>165</v>
      </c>
      <c r="K226" s="8">
        <v>161</v>
      </c>
      <c r="L226" s="8">
        <v>126</v>
      </c>
      <c r="M226" s="19">
        <v>582</v>
      </c>
      <c r="N226" s="8">
        <v>1</v>
      </c>
      <c r="O226" s="8">
        <v>1</v>
      </c>
      <c r="P226" s="8">
        <v>0</v>
      </c>
      <c r="Q226" s="8">
        <v>1</v>
      </c>
      <c r="R226" s="8">
        <v>0</v>
      </c>
      <c r="S226" s="8">
        <v>1</v>
      </c>
      <c r="T226" s="8">
        <v>0</v>
      </c>
      <c r="U226" s="19">
        <v>4</v>
      </c>
      <c r="V226" s="8">
        <v>99</v>
      </c>
      <c r="W226" s="8">
        <v>119</v>
      </c>
      <c r="X226" s="8">
        <v>29678</v>
      </c>
      <c r="Y226" s="8">
        <v>445</v>
      </c>
      <c r="Z226" s="8">
        <v>0</v>
      </c>
      <c r="AA226" s="8">
        <v>0</v>
      </c>
      <c r="AB226" s="8">
        <v>5</v>
      </c>
      <c r="AC226" s="173">
        <v>223</v>
      </c>
      <c r="AD226" s="173">
        <v>0</v>
      </c>
      <c r="AE226" s="157">
        <f t="shared" si="38"/>
        <v>586</v>
      </c>
      <c r="AF226" s="157">
        <f t="shared" si="39"/>
        <v>554</v>
      </c>
      <c r="AG226" s="157">
        <f t="shared" si="40"/>
        <v>567532</v>
      </c>
      <c r="AH226" s="127">
        <v>84</v>
      </c>
      <c r="AI226" s="46">
        <v>77735</v>
      </c>
      <c r="AJ226" s="19">
        <v>44509</v>
      </c>
      <c r="AK226" s="88">
        <v>87</v>
      </c>
      <c r="AL226" s="88">
        <v>53</v>
      </c>
      <c r="AM226" s="87">
        <v>19</v>
      </c>
      <c r="AN226" s="87">
        <v>0</v>
      </c>
      <c r="AO226" s="91">
        <v>31</v>
      </c>
      <c r="AP226" s="91">
        <v>16</v>
      </c>
      <c r="AQ226" s="92">
        <v>33</v>
      </c>
      <c r="AR226" s="92">
        <v>33</v>
      </c>
      <c r="AS226" s="89">
        <v>7</v>
      </c>
      <c r="AT226" s="89">
        <v>-1</v>
      </c>
      <c r="AU226" s="90">
        <v>15</v>
      </c>
      <c r="AV226" s="90">
        <v>10</v>
      </c>
      <c r="AW226" s="21">
        <f t="shared" si="41"/>
        <v>151.94556157181694</v>
      </c>
      <c r="AX226" s="21">
        <f>IFERROR(INT(AW226*'udziały-w-rynku'!$C$27),0)</f>
        <v>756</v>
      </c>
      <c r="AY226" s="39">
        <f t="shared" si="42"/>
        <v>756</v>
      </c>
      <c r="AZ226" s="34">
        <f t="shared" si="43"/>
        <v>202</v>
      </c>
      <c r="BA226" s="31">
        <f t="shared" si="44"/>
        <v>1.3646209386281589</v>
      </c>
      <c r="BB226" s="70" t="s">
        <v>429</v>
      </c>
      <c r="BC226" s="125" t="s">
        <v>426</v>
      </c>
      <c r="BD226" s="70">
        <f t="shared" si="49"/>
        <v>554</v>
      </c>
      <c r="BE226" s="71">
        <f t="shared" si="45"/>
        <v>8.9974794064911785E-4</v>
      </c>
      <c r="BF226" s="161">
        <f t="shared" si="46"/>
        <v>571.97066561858492</v>
      </c>
      <c r="BG226" s="39">
        <f>INT(IFERROR(AO226*(1/($AJ226/$AI226)),0)*'udziały-w-rynku'!$C$27)</f>
        <v>269</v>
      </c>
      <c r="BH226" s="39">
        <f>INT(IFERROR(AQ226*(1/($AJ226/$AI226)),0)*'udziały-w-rynku'!$C$27)</f>
        <v>287</v>
      </c>
      <c r="BI226" s="21">
        <f t="shared" si="47"/>
        <v>33.183513446718642</v>
      </c>
      <c r="BJ226" s="21">
        <f>IFERROR(INT(BI226*'udziały-w-rynku'!$C$27),0)</f>
        <v>165</v>
      </c>
      <c r="BK226" s="170">
        <f t="shared" si="48"/>
        <v>165</v>
      </c>
      <c r="BL226" s="40">
        <f>INT(IFERROR(AS226*(1/($AJ226/$AI226)),0)*'udziały-w-rynku'!$C$27)</f>
        <v>60</v>
      </c>
      <c r="BM226" s="40">
        <f>INT(IFERROR(AU226*(1/($AJ226/$AI226)),0)*'udziały-w-rynku'!$C$27)</f>
        <v>130</v>
      </c>
    </row>
    <row r="227" spans="1:65">
      <c r="A227" s="158">
        <f>VLOOKUP(B227,konwerter_rejonów!A:B,2,FALSE)</f>
        <v>224</v>
      </c>
      <c r="B227" s="11">
        <v>224</v>
      </c>
      <c r="C227" s="85" t="str">
        <f>IFERROR(VLOOKUP(A227,konwerter_rejonów!E:F,2,FALSE),A227)</f>
        <v>A50</v>
      </c>
      <c r="D227" s="8" t="s">
        <v>385</v>
      </c>
      <c r="E227" s="8" t="str">
        <f>VLOOKUP(B227,konwerter_rejonów!A:C,3,FALSE)</f>
        <v>Gwizdanowska</v>
      </c>
      <c r="F227" s="8">
        <v>2</v>
      </c>
      <c r="G227" s="8">
        <v>3</v>
      </c>
      <c r="H227" s="8">
        <v>3</v>
      </c>
      <c r="I227" s="8">
        <v>1</v>
      </c>
      <c r="J227" s="8">
        <v>13</v>
      </c>
      <c r="K227" s="8">
        <v>4</v>
      </c>
      <c r="L227" s="8">
        <v>1</v>
      </c>
      <c r="M227" s="19">
        <v>27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0</v>
      </c>
      <c r="U227" s="19">
        <v>0</v>
      </c>
      <c r="V227" s="8">
        <v>30</v>
      </c>
      <c r="W227" s="8">
        <v>30</v>
      </c>
      <c r="X227" s="8">
        <v>4532</v>
      </c>
      <c r="Y227" s="8">
        <v>10</v>
      </c>
      <c r="Z227" s="8">
        <v>0</v>
      </c>
      <c r="AA227" s="8">
        <v>0</v>
      </c>
      <c r="AB227" s="8">
        <v>5</v>
      </c>
      <c r="AC227" s="173">
        <v>224</v>
      </c>
      <c r="AD227" s="173">
        <v>0</v>
      </c>
      <c r="AE227" s="157">
        <f t="shared" si="38"/>
        <v>27</v>
      </c>
      <c r="AF227" s="157">
        <f t="shared" si="39"/>
        <v>25</v>
      </c>
      <c r="AG227" s="157">
        <f t="shared" si="40"/>
        <v>567532</v>
      </c>
      <c r="AH227" s="127">
        <v>4</v>
      </c>
      <c r="AI227" s="46">
        <v>77735</v>
      </c>
      <c r="AJ227" s="19">
        <v>44509</v>
      </c>
      <c r="AK227" s="88">
        <v>108</v>
      </c>
      <c r="AL227" s="88">
        <v>65</v>
      </c>
      <c r="AM227" s="87">
        <v>50</v>
      </c>
      <c r="AN227" s="87">
        <v>0</v>
      </c>
      <c r="AO227" s="91">
        <v>38</v>
      </c>
      <c r="AP227" s="91">
        <v>51</v>
      </c>
      <c r="AQ227" s="92">
        <v>35</v>
      </c>
      <c r="AR227" s="92">
        <v>30</v>
      </c>
      <c r="AS227" s="89">
        <v>23</v>
      </c>
      <c r="AT227" s="89">
        <v>9</v>
      </c>
      <c r="AU227" s="90">
        <v>32</v>
      </c>
      <c r="AV227" s="90">
        <v>22</v>
      </c>
      <c r="AW227" s="21">
        <f t="shared" si="41"/>
        <v>188.62207643397966</v>
      </c>
      <c r="AX227" s="21">
        <f>IFERROR(INT(AW227*'udziały-w-rynku'!$C$27),0)</f>
        <v>939</v>
      </c>
      <c r="AY227" s="39">
        <f t="shared" si="42"/>
        <v>939</v>
      </c>
      <c r="AZ227" s="34">
        <f t="shared" si="43"/>
        <v>914</v>
      </c>
      <c r="BA227" s="31">
        <f t="shared" si="44"/>
        <v>37.56</v>
      </c>
      <c r="BB227" s="70" t="s">
        <v>429</v>
      </c>
      <c r="BC227" s="125" t="s">
        <v>426</v>
      </c>
      <c r="BD227" s="70">
        <f t="shared" si="49"/>
        <v>25</v>
      </c>
      <c r="BE227" s="71">
        <f t="shared" si="45"/>
        <v>4.0602343892108205E-5</v>
      </c>
      <c r="BF227" s="161">
        <f t="shared" si="46"/>
        <v>25.810950614557079</v>
      </c>
      <c r="BG227" s="39">
        <f>INT(IFERROR(AO227*(1/($AJ227/$AI227)),0)*'udziały-w-rynku'!$C$27)</f>
        <v>330</v>
      </c>
      <c r="BH227" s="39">
        <f>INT(IFERROR(AQ227*(1/($AJ227/$AI227)),0)*'udziały-w-rynku'!$C$27)</f>
        <v>304</v>
      </c>
      <c r="BI227" s="21">
        <f t="shared" si="47"/>
        <v>87.325035386101689</v>
      </c>
      <c r="BJ227" s="21">
        <f>IFERROR(INT(BI227*'udziały-w-rynku'!$C$27),0)</f>
        <v>435</v>
      </c>
      <c r="BK227" s="170">
        <f t="shared" si="48"/>
        <v>435</v>
      </c>
      <c r="BL227" s="40">
        <f>INT(IFERROR(AS227*(1/($AJ227/$AI227)),0)*'udziały-w-rynku'!$C$27)</f>
        <v>200</v>
      </c>
      <c r="BM227" s="40">
        <f>INT(IFERROR(AU227*(1/($AJ227/$AI227)),0)*'udziały-w-rynku'!$C$27)</f>
        <v>278</v>
      </c>
    </row>
    <row r="228" spans="1:65">
      <c r="A228" s="158">
        <f>VLOOKUP(B228,konwerter_rejonów!A:B,2,FALSE)</f>
        <v>225</v>
      </c>
      <c r="B228" s="11">
        <v>225</v>
      </c>
      <c r="C228" s="85" t="str">
        <f>IFERROR(VLOOKUP(A228,konwerter_rejonów!E:F,2,FALSE),A228)</f>
        <v>A50</v>
      </c>
      <c r="D228" s="8" t="s">
        <v>385</v>
      </c>
      <c r="E228" s="8" t="str">
        <f>VLOOKUP(B228,konwerter_rejonów!A:C,3,FALSE)</f>
        <v>Marszowice cmentarz</v>
      </c>
      <c r="F228" s="8">
        <v>0</v>
      </c>
      <c r="G228" s="8">
        <v>2</v>
      </c>
      <c r="H228" s="8">
        <v>2</v>
      </c>
      <c r="I228" s="8">
        <v>1</v>
      </c>
      <c r="J228" s="8">
        <v>4</v>
      </c>
      <c r="K228" s="8">
        <v>2</v>
      </c>
      <c r="L228" s="8">
        <v>4</v>
      </c>
      <c r="M228" s="19">
        <v>15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19">
        <v>0</v>
      </c>
      <c r="V228" s="8">
        <v>792</v>
      </c>
      <c r="W228" s="8">
        <v>26</v>
      </c>
      <c r="X228" s="8">
        <v>2556</v>
      </c>
      <c r="Y228" s="8">
        <v>0</v>
      </c>
      <c r="Z228" s="8">
        <v>0</v>
      </c>
      <c r="AA228" s="8">
        <v>0</v>
      </c>
      <c r="AB228" s="8">
        <v>0</v>
      </c>
      <c r="AC228" s="173">
        <v>225</v>
      </c>
      <c r="AD228" s="173">
        <v>224</v>
      </c>
      <c r="AE228" s="157">
        <f t="shared" si="38"/>
        <v>15</v>
      </c>
      <c r="AF228" s="157">
        <f t="shared" si="39"/>
        <v>15</v>
      </c>
      <c r="AG228" s="157">
        <f t="shared" si="40"/>
        <v>567532</v>
      </c>
      <c r="AH228" s="127">
        <v>1</v>
      </c>
      <c r="AI228" s="46">
        <v>77735</v>
      </c>
      <c r="AJ228" s="19">
        <v>44509</v>
      </c>
      <c r="AK228" s="88" t="s">
        <v>871</v>
      </c>
      <c r="AL228" s="88" t="s">
        <v>871</v>
      </c>
      <c r="AM228" s="87" t="s">
        <v>871</v>
      </c>
      <c r="AN228" s="87" t="s">
        <v>871</v>
      </c>
      <c r="AO228" s="91" t="s">
        <v>871</v>
      </c>
      <c r="AP228" s="91" t="s">
        <v>871</v>
      </c>
      <c r="AQ228" s="92" t="s">
        <v>871</v>
      </c>
      <c r="AR228" s="92" t="s">
        <v>871</v>
      </c>
      <c r="AS228" s="89" t="s">
        <v>871</v>
      </c>
      <c r="AT228" s="89" t="s">
        <v>871</v>
      </c>
      <c r="AU228" s="90" t="s">
        <v>871</v>
      </c>
      <c r="AV228" s="90" t="s">
        <v>871</v>
      </c>
      <c r="AW228" s="21">
        <f t="shared" si="41"/>
        <v>0</v>
      </c>
      <c r="AX228" s="21">
        <f>IFERROR(INT(AW228*'udziały-w-rynku'!$C$27),0)</f>
        <v>0</v>
      </c>
      <c r="AY228" s="39">
        <f t="shared" si="42"/>
        <v>0</v>
      </c>
      <c r="AZ228" s="34">
        <f t="shared" si="43"/>
        <v>-15</v>
      </c>
      <c r="BA228" s="31">
        <f t="shared" si="44"/>
        <v>0</v>
      </c>
      <c r="BB228" s="70" t="s">
        <v>429</v>
      </c>
      <c r="BC228" s="125" t="s">
        <v>426</v>
      </c>
      <c r="BD228" s="70">
        <f t="shared" si="49"/>
        <v>15</v>
      </c>
      <c r="BE228" s="71">
        <f t="shared" si="45"/>
        <v>2.4361406335264921E-5</v>
      </c>
      <c r="BF228" s="161">
        <f t="shared" si="46"/>
        <v>15.486570368734245</v>
      </c>
      <c r="BG228" s="39">
        <f>INT(IFERROR(AO228*(1/($AJ228/$AI228)),0)*'udziały-w-rynku'!$C$27)</f>
        <v>0</v>
      </c>
      <c r="BH228" s="39">
        <f>INT(IFERROR(AQ228*(1/($AJ228/$AI228)),0)*'udziały-w-rynku'!$C$27)</f>
        <v>0</v>
      </c>
      <c r="BI228" s="21">
        <f t="shared" si="47"/>
        <v>0</v>
      </c>
      <c r="BJ228" s="21">
        <f>IFERROR(INT(BI228*'udziały-w-rynku'!$C$27),0)</f>
        <v>0</v>
      </c>
      <c r="BK228" s="170">
        <f t="shared" si="48"/>
        <v>0</v>
      </c>
      <c r="BL228" s="40">
        <f>INT(IFERROR(AS228*(1/($AJ228/$AI228)),0)*'udziały-w-rynku'!$C$27)</f>
        <v>0</v>
      </c>
      <c r="BM228" s="40">
        <f>INT(IFERROR(AU228*(1/($AJ228/$AI228)),0)*'udziały-w-rynku'!$C$27)</f>
        <v>0</v>
      </c>
    </row>
    <row r="229" spans="1:65">
      <c r="A229" s="158">
        <f>VLOOKUP(B229,konwerter_rejonów!A:B,2,FALSE)</f>
        <v>226</v>
      </c>
      <c r="B229" s="11">
        <v>226</v>
      </c>
      <c r="C229" s="85" t="str">
        <f>IFERROR(VLOOKUP(A229,konwerter_rejonów!E:F,2,FALSE),A229)</f>
        <v>A50</v>
      </c>
      <c r="D229" s="8" t="s">
        <v>385</v>
      </c>
      <c r="E229" s="8" t="str">
        <f>VLOOKUP(B229,konwerter_rejonów!A:C,3,FALSE)</f>
        <v>Marszowice Malownicze</v>
      </c>
      <c r="F229" s="8">
        <v>130</v>
      </c>
      <c r="G229" s="8">
        <v>172</v>
      </c>
      <c r="H229" s="8">
        <v>29</v>
      </c>
      <c r="I229" s="8">
        <v>20</v>
      </c>
      <c r="J229" s="8">
        <v>359</v>
      </c>
      <c r="K229" s="8">
        <v>111</v>
      </c>
      <c r="L229" s="8">
        <v>48</v>
      </c>
      <c r="M229" s="19">
        <v>869</v>
      </c>
      <c r="N229" s="8">
        <v>4</v>
      </c>
      <c r="O229" s="8">
        <v>1</v>
      </c>
      <c r="P229" s="8">
        <v>0</v>
      </c>
      <c r="Q229" s="8">
        <v>0</v>
      </c>
      <c r="R229" s="8">
        <v>8</v>
      </c>
      <c r="S229" s="8">
        <v>2</v>
      </c>
      <c r="T229" s="8">
        <v>0</v>
      </c>
      <c r="U229" s="19">
        <v>15</v>
      </c>
      <c r="V229" s="8">
        <v>7</v>
      </c>
      <c r="W229" s="8">
        <v>7</v>
      </c>
      <c r="X229" s="8">
        <v>57125</v>
      </c>
      <c r="Y229" s="8">
        <v>10</v>
      </c>
      <c r="Z229" s="8">
        <v>0</v>
      </c>
      <c r="AA229" s="8">
        <v>0</v>
      </c>
      <c r="AB229" s="8">
        <v>0</v>
      </c>
      <c r="AC229" s="173">
        <v>226</v>
      </c>
      <c r="AD229" s="173">
        <v>223</v>
      </c>
      <c r="AE229" s="157">
        <f t="shared" si="38"/>
        <v>884</v>
      </c>
      <c r="AF229" s="157">
        <f t="shared" si="39"/>
        <v>754</v>
      </c>
      <c r="AG229" s="157">
        <f t="shared" si="40"/>
        <v>567532</v>
      </c>
      <c r="AH229" s="127">
        <v>207</v>
      </c>
      <c r="AI229" s="46">
        <v>77735</v>
      </c>
      <c r="AJ229" s="19">
        <v>44509</v>
      </c>
      <c r="AK229" s="88" t="s">
        <v>871</v>
      </c>
      <c r="AL229" s="88" t="s">
        <v>871</v>
      </c>
      <c r="AM229" s="87" t="s">
        <v>871</v>
      </c>
      <c r="AN229" s="87" t="s">
        <v>871</v>
      </c>
      <c r="AO229" s="91" t="s">
        <v>871</v>
      </c>
      <c r="AP229" s="91" t="s">
        <v>871</v>
      </c>
      <c r="AQ229" s="92" t="s">
        <v>871</v>
      </c>
      <c r="AR229" s="92" t="s">
        <v>871</v>
      </c>
      <c r="AS229" s="89" t="s">
        <v>871</v>
      </c>
      <c r="AT229" s="89" t="s">
        <v>871</v>
      </c>
      <c r="AU229" s="90" t="s">
        <v>871</v>
      </c>
      <c r="AV229" s="90" t="s">
        <v>871</v>
      </c>
      <c r="AW229" s="21">
        <f t="shared" si="41"/>
        <v>0</v>
      </c>
      <c r="AX229" s="21">
        <f>IFERROR(INT(AW229*'udziały-w-rynku'!$C$27),0)</f>
        <v>0</v>
      </c>
      <c r="AY229" s="39">
        <f t="shared" si="42"/>
        <v>0</v>
      </c>
      <c r="AZ229" s="34">
        <f t="shared" si="43"/>
        <v>-754</v>
      </c>
      <c r="BA229" s="31">
        <f t="shared" si="44"/>
        <v>0</v>
      </c>
      <c r="BB229" s="70" t="s">
        <v>429</v>
      </c>
      <c r="BC229" s="125" t="s">
        <v>426</v>
      </c>
      <c r="BD229" s="70">
        <f t="shared" si="49"/>
        <v>754</v>
      </c>
      <c r="BE229" s="71">
        <f t="shared" si="45"/>
        <v>1.2245666917859834E-3</v>
      </c>
      <c r="BF229" s="161">
        <f t="shared" si="46"/>
        <v>778.45827053504138</v>
      </c>
      <c r="BG229" s="39">
        <f>INT(IFERROR(AO229*(1/($AJ229/$AI229)),0)*'udziały-w-rynku'!$C$27)</f>
        <v>0</v>
      </c>
      <c r="BH229" s="39">
        <f>INT(IFERROR(AQ229*(1/($AJ229/$AI229)),0)*'udziały-w-rynku'!$C$27)</f>
        <v>0</v>
      </c>
      <c r="BI229" s="21">
        <f t="shared" si="47"/>
        <v>0</v>
      </c>
      <c r="BJ229" s="21">
        <f>IFERROR(INT(BI229*'udziały-w-rynku'!$C$27),0)</f>
        <v>0</v>
      </c>
      <c r="BK229" s="170">
        <f t="shared" si="48"/>
        <v>0</v>
      </c>
      <c r="BL229" s="40">
        <f>INT(IFERROR(AS229*(1/($AJ229/$AI229)),0)*'udziały-w-rynku'!$C$27)</f>
        <v>0</v>
      </c>
      <c r="BM229" s="40">
        <f>INT(IFERROR(AU229*(1/($AJ229/$AI229)),0)*'udziały-w-rynku'!$C$27)</f>
        <v>0</v>
      </c>
    </row>
    <row r="230" spans="1:65">
      <c r="A230" s="158">
        <f>VLOOKUP(B230,konwerter_rejonów!A:B,2,FALSE)</f>
        <v>227</v>
      </c>
      <c r="B230" s="11">
        <v>227</v>
      </c>
      <c r="C230" s="85" t="str">
        <f>IFERROR(VLOOKUP(A230,konwerter_rejonów!E:F,2,FALSE),A230)</f>
        <v>A50</v>
      </c>
      <c r="D230" s="8" t="s">
        <v>385</v>
      </c>
      <c r="E230" s="8" t="str">
        <f>VLOOKUP(B230,konwerter_rejonów!A:C,3,FALSE)</f>
        <v>Las Mokrzański</v>
      </c>
      <c r="F230" s="8">
        <v>10</v>
      </c>
      <c r="G230" s="8">
        <v>15</v>
      </c>
      <c r="H230" s="8">
        <v>7</v>
      </c>
      <c r="I230" s="8">
        <v>16</v>
      </c>
      <c r="J230" s="8">
        <v>54</v>
      </c>
      <c r="K230" s="8">
        <v>58</v>
      </c>
      <c r="L230" s="8">
        <v>35</v>
      </c>
      <c r="M230" s="19">
        <v>195</v>
      </c>
      <c r="N230" s="8">
        <v>0</v>
      </c>
      <c r="O230" s="8">
        <v>0</v>
      </c>
      <c r="P230" s="8">
        <v>0</v>
      </c>
      <c r="Q230" s="8">
        <v>0</v>
      </c>
      <c r="R230" s="8">
        <v>1</v>
      </c>
      <c r="S230" s="8">
        <v>0</v>
      </c>
      <c r="T230" s="8">
        <v>0</v>
      </c>
      <c r="U230" s="19">
        <v>1</v>
      </c>
      <c r="V230" s="8">
        <v>0</v>
      </c>
      <c r="W230" s="8">
        <v>336</v>
      </c>
      <c r="X230" s="8">
        <v>8576</v>
      </c>
      <c r="Y230" s="8">
        <v>8</v>
      </c>
      <c r="Z230" s="8">
        <v>0</v>
      </c>
      <c r="AA230" s="8">
        <v>0</v>
      </c>
      <c r="AB230" s="8">
        <v>4</v>
      </c>
      <c r="AC230" s="173">
        <v>227</v>
      </c>
      <c r="AD230" s="173">
        <v>0</v>
      </c>
      <c r="AE230" s="157">
        <f t="shared" si="38"/>
        <v>196</v>
      </c>
      <c r="AF230" s="157">
        <f t="shared" si="39"/>
        <v>186</v>
      </c>
      <c r="AG230" s="157">
        <f t="shared" si="40"/>
        <v>567532</v>
      </c>
      <c r="AH230" s="127">
        <v>20</v>
      </c>
      <c r="AI230" s="46">
        <v>77735</v>
      </c>
      <c r="AJ230" s="19">
        <v>44509</v>
      </c>
      <c r="AK230" s="88">
        <v>11</v>
      </c>
      <c r="AL230" s="88">
        <v>-1</v>
      </c>
      <c r="AM230" s="87">
        <v>14</v>
      </c>
      <c r="AN230" s="87">
        <v>0</v>
      </c>
      <c r="AO230" s="91">
        <v>2</v>
      </c>
      <c r="AP230" s="91">
        <v>-1</v>
      </c>
      <c r="AQ230" s="92">
        <v>13</v>
      </c>
      <c r="AR230" s="92">
        <v>-1</v>
      </c>
      <c r="AS230" s="89" t="s">
        <v>871</v>
      </c>
      <c r="AT230" s="89" t="s">
        <v>871</v>
      </c>
      <c r="AU230" s="90">
        <v>11</v>
      </c>
      <c r="AV230" s="90">
        <v>-1</v>
      </c>
      <c r="AW230" s="21">
        <f t="shared" si="41"/>
        <v>19.211507784942373</v>
      </c>
      <c r="AX230" s="21">
        <f>IFERROR(INT(AW230*'udziały-w-rynku'!$C$27),0)</f>
        <v>95</v>
      </c>
      <c r="AY230" s="39">
        <f t="shared" si="42"/>
        <v>95</v>
      </c>
      <c r="AZ230" s="34">
        <f t="shared" si="43"/>
        <v>-91</v>
      </c>
      <c r="BA230" s="31">
        <f t="shared" si="44"/>
        <v>0.510752688172043</v>
      </c>
      <c r="BB230" s="70" t="s">
        <v>429</v>
      </c>
      <c r="BC230" s="125" t="s">
        <v>426</v>
      </c>
      <c r="BD230" s="70">
        <f t="shared" si="49"/>
        <v>186</v>
      </c>
      <c r="BE230" s="71">
        <f t="shared" si="45"/>
        <v>3.0208143855728505E-4</v>
      </c>
      <c r="BF230" s="161">
        <f t="shared" si="46"/>
        <v>192.03347257230467</v>
      </c>
      <c r="BG230" s="39">
        <f>INT(IFERROR(AO230*(1/($AJ230/$AI230)),0)*'udziały-w-rynku'!$C$27)</f>
        <v>17</v>
      </c>
      <c r="BH230" s="39">
        <f>INT(IFERROR(AQ230*(1/($AJ230/$AI230)),0)*'udziały-w-rynku'!$C$27)</f>
        <v>113</v>
      </c>
      <c r="BI230" s="21">
        <f t="shared" si="47"/>
        <v>24.451009908108475</v>
      </c>
      <c r="BJ230" s="21">
        <f>IFERROR(INT(BI230*'udziały-w-rynku'!$C$27),0)</f>
        <v>121</v>
      </c>
      <c r="BK230" s="170">
        <f t="shared" si="48"/>
        <v>121</v>
      </c>
      <c r="BL230" s="40">
        <f>INT(IFERROR(AS230*(1/($AJ230/$AI230)),0)*'udziały-w-rynku'!$C$27)</f>
        <v>0</v>
      </c>
      <c r="BM230" s="40">
        <f>INT(IFERROR(AU230*(1/($AJ230/$AI230)),0)*'udziały-w-rynku'!$C$27)</f>
        <v>95</v>
      </c>
    </row>
    <row r="231" spans="1:65">
      <c r="A231" s="158">
        <f>VLOOKUP(B231,konwerter_rejonów!A:B,2,FALSE)</f>
        <v>228</v>
      </c>
      <c r="B231" s="11">
        <v>228</v>
      </c>
      <c r="C231" s="85">
        <f>IFERROR(VLOOKUP(A231,konwerter_rejonów!E:F,2,FALSE),A231)</f>
        <v>228</v>
      </c>
      <c r="D231" s="8" t="s">
        <v>385</v>
      </c>
      <c r="E231" s="8" t="str">
        <f>VLOOKUP(B231,konwerter_rejonów!A:C,3,FALSE)</f>
        <v>Krępicka</v>
      </c>
      <c r="F231" s="8">
        <v>317</v>
      </c>
      <c r="G231" s="8">
        <v>486</v>
      </c>
      <c r="H231" s="8">
        <v>114</v>
      </c>
      <c r="I231" s="8">
        <v>146</v>
      </c>
      <c r="J231" s="8">
        <v>1256</v>
      </c>
      <c r="K231" s="8">
        <v>635</v>
      </c>
      <c r="L231" s="8">
        <v>437</v>
      </c>
      <c r="M231" s="19">
        <v>3391</v>
      </c>
      <c r="N231" s="8">
        <v>3</v>
      </c>
      <c r="O231" s="8">
        <v>2</v>
      </c>
      <c r="P231" s="8">
        <v>1</v>
      </c>
      <c r="Q231" s="8">
        <v>7</v>
      </c>
      <c r="R231" s="8">
        <v>26</v>
      </c>
      <c r="S231" s="8">
        <v>13</v>
      </c>
      <c r="T231" s="8">
        <v>3</v>
      </c>
      <c r="U231" s="19">
        <v>55</v>
      </c>
      <c r="V231" s="8">
        <v>1287</v>
      </c>
      <c r="W231" s="8">
        <v>1961</v>
      </c>
      <c r="X231" s="8">
        <v>153260</v>
      </c>
      <c r="Y231" s="8">
        <v>1346</v>
      </c>
      <c r="Z231" s="8">
        <v>857</v>
      </c>
      <c r="AA231" s="8">
        <v>0</v>
      </c>
      <c r="AB231" s="8">
        <v>10</v>
      </c>
      <c r="AC231" s="173">
        <v>228</v>
      </c>
      <c r="AD231" s="173">
        <v>0</v>
      </c>
      <c r="AE231" s="157">
        <f t="shared" si="38"/>
        <v>3446</v>
      </c>
      <c r="AF231" s="157">
        <f t="shared" si="39"/>
        <v>3129</v>
      </c>
      <c r="AG231" s="157">
        <f t="shared" si="40"/>
        <v>567532</v>
      </c>
      <c r="AH231" s="127">
        <v>575</v>
      </c>
      <c r="AI231" s="46">
        <v>77735</v>
      </c>
      <c r="AJ231" s="19">
        <v>44509</v>
      </c>
      <c r="AK231" s="88">
        <v>192</v>
      </c>
      <c r="AL231" s="88">
        <v>31</v>
      </c>
      <c r="AM231" s="87">
        <v>49</v>
      </c>
      <c r="AN231" s="87">
        <v>0</v>
      </c>
      <c r="AO231" s="91">
        <v>84</v>
      </c>
      <c r="AP231" s="91">
        <v>42</v>
      </c>
      <c r="AQ231" s="92">
        <v>34</v>
      </c>
      <c r="AR231" s="92">
        <v>16</v>
      </c>
      <c r="AS231" s="89">
        <v>94</v>
      </c>
      <c r="AT231" s="89">
        <v>17</v>
      </c>
      <c r="AU231" s="90">
        <v>38</v>
      </c>
      <c r="AV231" s="90">
        <v>14</v>
      </c>
      <c r="AW231" s="21">
        <f t="shared" si="41"/>
        <v>335.32813588263048</v>
      </c>
      <c r="AX231" s="21">
        <f>IFERROR(INT(AW231*'udziały-w-rynku'!$C$27),0)</f>
        <v>1670</v>
      </c>
      <c r="AY231" s="39">
        <f t="shared" si="42"/>
        <v>1670</v>
      </c>
      <c r="AZ231" s="34">
        <f t="shared" si="43"/>
        <v>-1459</v>
      </c>
      <c r="BA231" s="31">
        <f t="shared" si="44"/>
        <v>0.53371684244167461</v>
      </c>
      <c r="BB231" s="70" t="s">
        <v>429</v>
      </c>
      <c r="BC231" s="125" t="s">
        <v>426</v>
      </c>
      <c r="BD231" s="70">
        <f t="shared" si="49"/>
        <v>3129</v>
      </c>
      <c r="BE231" s="71">
        <f t="shared" si="45"/>
        <v>5.0817893615362625E-3</v>
      </c>
      <c r="BF231" s="161">
        <f t="shared" si="46"/>
        <v>3230.4985789179636</v>
      </c>
      <c r="BG231" s="39">
        <f>INT(IFERROR(AO231*(1/($AJ231/$AI231)),0)*'udziały-w-rynku'!$C$27)</f>
        <v>730</v>
      </c>
      <c r="BH231" s="39">
        <f>INT(IFERROR(AQ231*(1/($AJ231/$AI231)),0)*'udziały-w-rynku'!$C$27)</f>
        <v>295</v>
      </c>
      <c r="BI231" s="21">
        <f t="shared" si="47"/>
        <v>85.578534678379654</v>
      </c>
      <c r="BJ231" s="21">
        <f>IFERROR(INT(BI231*'udziały-w-rynku'!$C$27),0)</f>
        <v>426</v>
      </c>
      <c r="BK231" s="170">
        <f t="shared" si="48"/>
        <v>426</v>
      </c>
      <c r="BL231" s="40">
        <f>INT(IFERROR(AS231*(1/($AJ231/$AI231)),0)*'udziały-w-rynku'!$C$27)</f>
        <v>817</v>
      </c>
      <c r="BM231" s="40">
        <f>INT(IFERROR(AU231*(1/($AJ231/$AI231)),0)*'udziały-w-rynku'!$C$27)</f>
        <v>330</v>
      </c>
    </row>
    <row r="232" spans="1:65">
      <c r="A232" s="158">
        <f>VLOOKUP(B232,konwerter_rejonów!A:B,2,FALSE)</f>
        <v>229</v>
      </c>
      <c r="B232" s="11">
        <v>229</v>
      </c>
      <c r="C232" s="85">
        <f>IFERROR(VLOOKUP(A232,konwerter_rejonów!E:F,2,FALSE),A232)</f>
        <v>229</v>
      </c>
      <c r="D232" s="8" t="s">
        <v>385</v>
      </c>
      <c r="E232" s="8" t="str">
        <f>VLOOKUP(B232,konwerter_rejonów!A:C,3,FALSE)</f>
        <v>Jeleniogórska</v>
      </c>
      <c r="F232" s="8">
        <v>134</v>
      </c>
      <c r="G232" s="8">
        <v>218</v>
      </c>
      <c r="H232" s="8">
        <v>78</v>
      </c>
      <c r="I232" s="8">
        <v>131</v>
      </c>
      <c r="J232" s="8">
        <v>706</v>
      </c>
      <c r="K232" s="8">
        <v>589</v>
      </c>
      <c r="L232" s="8">
        <v>556</v>
      </c>
      <c r="M232" s="19">
        <v>2412</v>
      </c>
      <c r="N232" s="8">
        <v>2</v>
      </c>
      <c r="O232" s="8">
        <v>0</v>
      </c>
      <c r="P232" s="8">
        <v>2</v>
      </c>
      <c r="Q232" s="8">
        <v>1</v>
      </c>
      <c r="R232" s="8">
        <v>14</v>
      </c>
      <c r="S232" s="8">
        <v>3</v>
      </c>
      <c r="T232" s="8">
        <v>0</v>
      </c>
      <c r="U232" s="19">
        <v>22</v>
      </c>
      <c r="V232" s="8">
        <v>434</v>
      </c>
      <c r="W232" s="8">
        <v>2222</v>
      </c>
      <c r="X232" s="8">
        <v>141546</v>
      </c>
      <c r="Y232" s="8">
        <v>802</v>
      </c>
      <c r="Z232" s="8">
        <v>0</v>
      </c>
      <c r="AA232" s="8">
        <v>0</v>
      </c>
      <c r="AB232" s="8">
        <v>20</v>
      </c>
      <c r="AC232" s="173">
        <v>229</v>
      </c>
      <c r="AD232" s="173">
        <v>0</v>
      </c>
      <c r="AE232" s="157">
        <f t="shared" si="38"/>
        <v>2434</v>
      </c>
      <c r="AF232" s="157">
        <f t="shared" si="39"/>
        <v>2300</v>
      </c>
      <c r="AG232" s="157">
        <f t="shared" si="40"/>
        <v>567532</v>
      </c>
      <c r="AH232" s="127">
        <v>597</v>
      </c>
      <c r="AI232" s="46">
        <v>77735</v>
      </c>
      <c r="AJ232" s="19">
        <v>44509</v>
      </c>
      <c r="AK232" s="88">
        <v>63</v>
      </c>
      <c r="AL232" s="88">
        <v>25</v>
      </c>
      <c r="AM232" s="87">
        <v>21</v>
      </c>
      <c r="AN232" s="87">
        <v>0</v>
      </c>
      <c r="AO232" s="91">
        <v>40</v>
      </c>
      <c r="AP232" s="91">
        <v>8</v>
      </c>
      <c r="AQ232" s="92">
        <v>22</v>
      </c>
      <c r="AR232" s="92">
        <v>17</v>
      </c>
      <c r="AS232" s="89">
        <v>28</v>
      </c>
      <c r="AT232" s="89">
        <v>12</v>
      </c>
      <c r="AU232" s="90">
        <v>9</v>
      </c>
      <c r="AV232" s="90">
        <v>12</v>
      </c>
      <c r="AW232" s="21">
        <f t="shared" si="41"/>
        <v>110.02954458648813</v>
      </c>
      <c r="AX232" s="21">
        <f>IFERROR(INT(AW232*'udziały-w-rynku'!$C$27),0)</f>
        <v>548</v>
      </c>
      <c r="AY232" s="39">
        <f t="shared" si="42"/>
        <v>548</v>
      </c>
      <c r="AZ232" s="34">
        <f t="shared" si="43"/>
        <v>-1752</v>
      </c>
      <c r="BA232" s="31">
        <f t="shared" si="44"/>
        <v>0.23826086956521739</v>
      </c>
      <c r="BB232" s="70" t="s">
        <v>429</v>
      </c>
      <c r="BC232" s="125" t="s">
        <v>426</v>
      </c>
      <c r="BD232" s="70">
        <f t="shared" si="49"/>
        <v>2300</v>
      </c>
      <c r="BE232" s="71">
        <f t="shared" si="45"/>
        <v>3.7354156380739545E-3</v>
      </c>
      <c r="BF232" s="161">
        <f t="shared" si="46"/>
        <v>2374.607456539251</v>
      </c>
      <c r="BG232" s="39">
        <f>INT(IFERROR(AO232*(1/($AJ232/$AI232)),0)*'udziały-w-rynku'!$C$27)</f>
        <v>348</v>
      </c>
      <c r="BH232" s="39">
        <f>INT(IFERROR(AQ232*(1/($AJ232/$AI232)),0)*'udziały-w-rynku'!$C$27)</f>
        <v>191</v>
      </c>
      <c r="BI232" s="21">
        <f t="shared" si="47"/>
        <v>36.676514862162712</v>
      </c>
      <c r="BJ232" s="21">
        <f>IFERROR(INT(BI232*'udziały-w-rynku'!$C$27),0)</f>
        <v>182</v>
      </c>
      <c r="BK232" s="170">
        <f t="shared" si="48"/>
        <v>182</v>
      </c>
      <c r="BL232" s="40">
        <f>INT(IFERROR(AS232*(1/($AJ232/$AI232)),0)*'udziały-w-rynku'!$C$27)</f>
        <v>243</v>
      </c>
      <c r="BM232" s="40">
        <f>INT(IFERROR(AU232*(1/($AJ232/$AI232)),0)*'udziały-w-rynku'!$C$27)</f>
        <v>78</v>
      </c>
    </row>
    <row r="233" spans="1:65">
      <c r="A233" s="158">
        <f>VLOOKUP(B233,konwerter_rejonów!A:B,2,FALSE)</f>
        <v>230</v>
      </c>
      <c r="B233" s="11">
        <v>230</v>
      </c>
      <c r="C233" s="85" t="str">
        <f>IFERROR(VLOOKUP(A233,konwerter_rejonów!E:F,2,FALSE),A233)</f>
        <v>A31</v>
      </c>
      <c r="D233" s="8" t="s">
        <v>385</v>
      </c>
      <c r="E233" s="8" t="str">
        <f>VLOOKUP(B233,konwerter_rejonów!A:C,3,FALSE)</f>
        <v>Leśnica</v>
      </c>
      <c r="F233" s="8">
        <v>83</v>
      </c>
      <c r="G233" s="8">
        <v>133</v>
      </c>
      <c r="H233" s="8">
        <v>44</v>
      </c>
      <c r="I233" s="8">
        <v>77</v>
      </c>
      <c r="J233" s="8">
        <v>441</v>
      </c>
      <c r="K233" s="8">
        <v>321</v>
      </c>
      <c r="L233" s="8">
        <v>273</v>
      </c>
      <c r="M233" s="19">
        <v>1372</v>
      </c>
      <c r="N233" s="8">
        <v>1</v>
      </c>
      <c r="O233" s="8">
        <v>0</v>
      </c>
      <c r="P233" s="8">
        <v>0</v>
      </c>
      <c r="Q233" s="8">
        <v>1</v>
      </c>
      <c r="R233" s="8">
        <v>6</v>
      </c>
      <c r="S233" s="8">
        <v>2</v>
      </c>
      <c r="T233" s="8">
        <v>0</v>
      </c>
      <c r="U233" s="19">
        <v>10</v>
      </c>
      <c r="V233" s="8">
        <v>5086</v>
      </c>
      <c r="W233" s="8">
        <v>13810</v>
      </c>
      <c r="X233" s="8">
        <v>71393</v>
      </c>
      <c r="Y233" s="8">
        <v>6768</v>
      </c>
      <c r="Z233" s="8">
        <v>0</v>
      </c>
      <c r="AA233" s="8">
        <v>0</v>
      </c>
      <c r="AB233" s="8">
        <v>3</v>
      </c>
      <c r="AC233" s="173">
        <v>230</v>
      </c>
      <c r="AD233" s="173">
        <v>0</v>
      </c>
      <c r="AE233" s="157">
        <f t="shared" si="38"/>
        <v>1382</v>
      </c>
      <c r="AF233" s="157">
        <f t="shared" si="39"/>
        <v>1299</v>
      </c>
      <c r="AG233" s="157">
        <f t="shared" si="40"/>
        <v>567532</v>
      </c>
      <c r="AH233" s="127">
        <v>792</v>
      </c>
      <c r="AI233" s="46">
        <v>77735</v>
      </c>
      <c r="AJ233" s="19">
        <v>44509</v>
      </c>
      <c r="AK233" s="88">
        <v>147</v>
      </c>
      <c r="AL233" s="88">
        <v>122</v>
      </c>
      <c r="AM233" s="87">
        <v>50</v>
      </c>
      <c r="AN233" s="87">
        <v>0</v>
      </c>
      <c r="AO233" s="91">
        <v>53</v>
      </c>
      <c r="AP233" s="91">
        <v>38</v>
      </c>
      <c r="AQ233" s="92">
        <v>61</v>
      </c>
      <c r="AR233" s="92">
        <v>56</v>
      </c>
      <c r="AS233" s="89">
        <v>52</v>
      </c>
      <c r="AT233" s="89">
        <v>46</v>
      </c>
      <c r="AU233" s="90">
        <v>43</v>
      </c>
      <c r="AV233" s="90">
        <v>52</v>
      </c>
      <c r="AW233" s="21">
        <f t="shared" si="41"/>
        <v>256.73560403513898</v>
      </c>
      <c r="AX233" s="21">
        <f>IFERROR(INT(AW233*'udziały-w-rynku'!$C$27),0)</f>
        <v>1278</v>
      </c>
      <c r="AY233" s="39">
        <f t="shared" si="42"/>
        <v>1278</v>
      </c>
      <c r="AZ233" s="34">
        <f t="shared" si="43"/>
        <v>-21</v>
      </c>
      <c r="BA233" s="31">
        <f t="shared" si="44"/>
        <v>0.9838337182448037</v>
      </c>
      <c r="BB233" s="70" t="s">
        <v>429</v>
      </c>
      <c r="BC233" s="125" t="s">
        <v>426</v>
      </c>
      <c r="BD233" s="70">
        <f t="shared" si="49"/>
        <v>1299</v>
      </c>
      <c r="BE233" s="71">
        <f t="shared" si="45"/>
        <v>2.1096977886339422E-3</v>
      </c>
      <c r="BF233" s="161">
        <f t="shared" si="46"/>
        <v>1341.1369939323856</v>
      </c>
      <c r="BG233" s="39">
        <f>INT(IFERROR(AO233*(1/($AJ233/$AI233)),0)*'udziały-w-rynku'!$C$27)</f>
        <v>461</v>
      </c>
      <c r="BH233" s="39">
        <f>INT(IFERROR(AQ233*(1/($AJ233/$AI233)),0)*'udziały-w-rynku'!$C$27)</f>
        <v>530</v>
      </c>
      <c r="BI233" s="21">
        <f t="shared" si="47"/>
        <v>87.325035386101689</v>
      </c>
      <c r="BJ233" s="21">
        <f>IFERROR(INT(BI233*'udziały-w-rynku'!$C$27),0)</f>
        <v>435</v>
      </c>
      <c r="BK233" s="170">
        <f t="shared" si="48"/>
        <v>435</v>
      </c>
      <c r="BL233" s="40">
        <f>INT(IFERROR(AS233*(1/($AJ233/$AI233)),0)*'udziały-w-rynku'!$C$27)</f>
        <v>452</v>
      </c>
      <c r="BM233" s="40">
        <f>INT(IFERROR(AU233*(1/($AJ233/$AI233)),0)*'udziały-w-rynku'!$C$27)</f>
        <v>374</v>
      </c>
    </row>
    <row r="234" spans="1:65">
      <c r="A234" s="158">
        <f>VLOOKUP(B234,konwerter_rejonów!A:B,2,FALSE)</f>
        <v>231</v>
      </c>
      <c r="B234" s="11">
        <v>231</v>
      </c>
      <c r="C234" s="85" t="str">
        <f>IFERROR(VLOOKUP(A234,konwerter_rejonów!E:F,2,FALSE),A234)</f>
        <v>A32</v>
      </c>
      <c r="D234" s="8" t="s">
        <v>385</v>
      </c>
      <c r="E234" s="8" t="str">
        <f>VLOOKUP(B234,konwerter_rejonów!A:C,3,FALSE)</f>
        <v>Wielkopolska</v>
      </c>
      <c r="F234" s="8">
        <v>37</v>
      </c>
      <c r="G234" s="8">
        <v>71</v>
      </c>
      <c r="H234" s="8">
        <v>17</v>
      </c>
      <c r="I234" s="8">
        <v>26</v>
      </c>
      <c r="J234" s="8">
        <v>159</v>
      </c>
      <c r="K234" s="8">
        <v>140</v>
      </c>
      <c r="L234" s="8">
        <v>175</v>
      </c>
      <c r="M234" s="19">
        <v>625</v>
      </c>
      <c r="N234" s="8">
        <v>2</v>
      </c>
      <c r="O234" s="8">
        <v>0</v>
      </c>
      <c r="P234" s="8">
        <v>0</v>
      </c>
      <c r="Q234" s="8">
        <v>1</v>
      </c>
      <c r="R234" s="8">
        <v>3</v>
      </c>
      <c r="S234" s="8">
        <v>1</v>
      </c>
      <c r="T234" s="8">
        <v>0</v>
      </c>
      <c r="U234" s="19">
        <v>7</v>
      </c>
      <c r="V234" s="8">
        <v>7104</v>
      </c>
      <c r="W234" s="8">
        <v>2949</v>
      </c>
      <c r="X234" s="8">
        <v>28724</v>
      </c>
      <c r="Y234" s="8">
        <v>13</v>
      </c>
      <c r="Z234" s="8">
        <v>0</v>
      </c>
      <c r="AA234" s="8">
        <v>0</v>
      </c>
      <c r="AB234" s="8">
        <v>0</v>
      </c>
      <c r="AC234" s="173">
        <v>231</v>
      </c>
      <c r="AD234" s="173">
        <v>229</v>
      </c>
      <c r="AE234" s="157">
        <f t="shared" si="38"/>
        <v>632</v>
      </c>
      <c r="AF234" s="157">
        <f t="shared" si="39"/>
        <v>595</v>
      </c>
      <c r="AG234" s="157">
        <f t="shared" si="40"/>
        <v>567532</v>
      </c>
      <c r="AH234" s="127">
        <v>147</v>
      </c>
      <c r="AI234" s="46">
        <v>77735</v>
      </c>
      <c r="AJ234" s="19">
        <v>44509</v>
      </c>
      <c r="AK234" s="88" t="s">
        <v>871</v>
      </c>
      <c r="AL234" s="88" t="s">
        <v>871</v>
      </c>
      <c r="AM234" s="87" t="s">
        <v>871</v>
      </c>
      <c r="AN234" s="87" t="s">
        <v>871</v>
      </c>
      <c r="AO234" s="91" t="s">
        <v>871</v>
      </c>
      <c r="AP234" s="91" t="s">
        <v>871</v>
      </c>
      <c r="AQ234" s="92" t="s">
        <v>871</v>
      </c>
      <c r="AR234" s="92" t="s">
        <v>871</v>
      </c>
      <c r="AS234" s="89" t="s">
        <v>871</v>
      </c>
      <c r="AT234" s="89" t="s">
        <v>871</v>
      </c>
      <c r="AU234" s="90" t="s">
        <v>871</v>
      </c>
      <c r="AV234" s="90" t="s">
        <v>871</v>
      </c>
      <c r="AW234" s="21">
        <f t="shared" si="41"/>
        <v>0</v>
      </c>
      <c r="AX234" s="21">
        <f>IFERROR(INT(AW234*'udziały-w-rynku'!$C$27),0)</f>
        <v>0</v>
      </c>
      <c r="AY234" s="39">
        <f t="shared" si="42"/>
        <v>0</v>
      </c>
      <c r="AZ234" s="34">
        <f t="shared" si="43"/>
        <v>-595</v>
      </c>
      <c r="BA234" s="31">
        <f t="shared" si="44"/>
        <v>0</v>
      </c>
      <c r="BB234" s="70" t="s">
        <v>429</v>
      </c>
      <c r="BC234" s="125" t="s">
        <v>426</v>
      </c>
      <c r="BD234" s="70">
        <f t="shared" si="49"/>
        <v>595</v>
      </c>
      <c r="BE234" s="71">
        <f t="shared" si="45"/>
        <v>9.6633578463217523E-4</v>
      </c>
      <c r="BF234" s="161">
        <f t="shared" si="46"/>
        <v>614.30062462645844</v>
      </c>
      <c r="BG234" s="39">
        <f>INT(IFERROR(AO234*(1/($AJ234/$AI234)),0)*'udziały-w-rynku'!$C$27)</f>
        <v>0</v>
      </c>
      <c r="BH234" s="39">
        <f>INT(IFERROR(AQ234*(1/($AJ234/$AI234)),0)*'udziały-w-rynku'!$C$27)</f>
        <v>0</v>
      </c>
      <c r="BI234" s="21">
        <f t="shared" si="47"/>
        <v>0</v>
      </c>
      <c r="BJ234" s="21">
        <f>IFERROR(INT(BI234*'udziały-w-rynku'!$C$27),0)</f>
        <v>0</v>
      </c>
      <c r="BK234" s="170">
        <f t="shared" si="48"/>
        <v>0</v>
      </c>
      <c r="BL234" s="40">
        <f>INT(IFERROR(AS234*(1/($AJ234/$AI234)),0)*'udziały-w-rynku'!$C$27)</f>
        <v>0</v>
      </c>
      <c r="BM234" s="40">
        <f>INT(IFERROR(AU234*(1/($AJ234/$AI234)),0)*'udziały-w-rynku'!$C$27)</f>
        <v>0</v>
      </c>
    </row>
    <row r="235" spans="1:65">
      <c r="A235" s="158">
        <f>VLOOKUP(B235,konwerter_rejonów!A:B,2,FALSE)</f>
        <v>232</v>
      </c>
      <c r="B235" s="11">
        <v>232</v>
      </c>
      <c r="C235" s="85" t="str">
        <f>IFERROR(VLOOKUP(A235,konwerter_rejonów!E:F,2,FALSE),A235)</f>
        <v>A31</v>
      </c>
      <c r="D235" s="8" t="s">
        <v>385</v>
      </c>
      <c r="E235" s="8" t="str">
        <f>VLOOKUP(B235,konwerter_rejonów!A:C,3,FALSE)</f>
        <v>Skoczylasa/Rubczaka</v>
      </c>
      <c r="F235" s="8">
        <v>88</v>
      </c>
      <c r="G235" s="8">
        <v>102</v>
      </c>
      <c r="H235" s="8">
        <v>51</v>
      </c>
      <c r="I235" s="8">
        <v>85</v>
      </c>
      <c r="J235" s="8">
        <v>419</v>
      </c>
      <c r="K235" s="8">
        <v>367</v>
      </c>
      <c r="L235" s="8">
        <v>336</v>
      </c>
      <c r="M235" s="19">
        <v>1448</v>
      </c>
      <c r="N235" s="8">
        <v>2</v>
      </c>
      <c r="O235" s="8">
        <v>1</v>
      </c>
      <c r="P235" s="8">
        <v>0</v>
      </c>
      <c r="Q235" s="8">
        <v>5</v>
      </c>
      <c r="R235" s="8">
        <v>11</v>
      </c>
      <c r="S235" s="8">
        <v>4</v>
      </c>
      <c r="T235" s="8">
        <v>1</v>
      </c>
      <c r="U235" s="19">
        <v>24</v>
      </c>
      <c r="V235" s="8">
        <v>61</v>
      </c>
      <c r="W235" s="8">
        <v>1192</v>
      </c>
      <c r="X235" s="8">
        <v>71327</v>
      </c>
      <c r="Y235" s="8">
        <v>114</v>
      </c>
      <c r="Z235" s="8">
        <v>0</v>
      </c>
      <c r="AA235" s="8">
        <v>0</v>
      </c>
      <c r="AB235" s="8">
        <v>6</v>
      </c>
      <c r="AC235" s="173">
        <v>232</v>
      </c>
      <c r="AD235" s="173">
        <v>0</v>
      </c>
      <c r="AE235" s="157">
        <f t="shared" si="38"/>
        <v>1472</v>
      </c>
      <c r="AF235" s="157">
        <f t="shared" si="39"/>
        <v>1384</v>
      </c>
      <c r="AG235" s="157">
        <f t="shared" si="40"/>
        <v>567532</v>
      </c>
      <c r="AH235" s="127">
        <v>319</v>
      </c>
      <c r="AI235" s="46">
        <v>77735</v>
      </c>
      <c r="AJ235" s="19">
        <v>44509</v>
      </c>
      <c r="AK235" s="88">
        <v>75</v>
      </c>
      <c r="AL235" s="88">
        <v>10</v>
      </c>
      <c r="AM235" s="87">
        <v>21</v>
      </c>
      <c r="AN235" s="87">
        <v>0</v>
      </c>
      <c r="AO235" s="91">
        <v>36</v>
      </c>
      <c r="AP235" s="91">
        <v>42</v>
      </c>
      <c r="AQ235" s="92">
        <v>13</v>
      </c>
      <c r="AR235" s="92">
        <v>-1</v>
      </c>
      <c r="AS235" s="89">
        <v>29</v>
      </c>
      <c r="AT235" s="89">
        <v>-1</v>
      </c>
      <c r="AU235" s="90">
        <v>13</v>
      </c>
      <c r="AV235" s="90">
        <v>5</v>
      </c>
      <c r="AW235" s="21">
        <f t="shared" si="41"/>
        <v>130.98755307915255</v>
      </c>
      <c r="AX235" s="21">
        <f>IFERROR(INT(AW235*'udziały-w-rynku'!$C$27),0)</f>
        <v>652</v>
      </c>
      <c r="AY235" s="39">
        <f t="shared" si="42"/>
        <v>652</v>
      </c>
      <c r="AZ235" s="34">
        <f t="shared" si="43"/>
        <v>-732</v>
      </c>
      <c r="BA235" s="31">
        <f t="shared" si="44"/>
        <v>0.47109826589595377</v>
      </c>
      <c r="BB235" s="70" t="s">
        <v>429</v>
      </c>
      <c r="BC235" s="125" t="s">
        <v>426</v>
      </c>
      <c r="BD235" s="70">
        <f t="shared" si="49"/>
        <v>1384</v>
      </c>
      <c r="BE235" s="71">
        <f t="shared" si="45"/>
        <v>2.24774575786711E-3</v>
      </c>
      <c r="BF235" s="161">
        <f t="shared" si="46"/>
        <v>1428.8942260218796</v>
      </c>
      <c r="BG235" s="39">
        <f>INT(IFERROR(AO235*(1/($AJ235/$AI235)),0)*'udziały-w-rynku'!$C$27)</f>
        <v>313</v>
      </c>
      <c r="BH235" s="39">
        <f>INT(IFERROR(AQ235*(1/($AJ235/$AI235)),0)*'udziały-w-rynku'!$C$27)</f>
        <v>113</v>
      </c>
      <c r="BI235" s="21">
        <f t="shared" si="47"/>
        <v>36.676514862162712</v>
      </c>
      <c r="BJ235" s="21">
        <f>IFERROR(INT(BI235*'udziały-w-rynku'!$C$27),0)</f>
        <v>182</v>
      </c>
      <c r="BK235" s="170">
        <f t="shared" si="48"/>
        <v>182</v>
      </c>
      <c r="BL235" s="40">
        <f>INT(IFERROR(AS235*(1/($AJ235/$AI235)),0)*'udziały-w-rynku'!$C$27)</f>
        <v>252</v>
      </c>
      <c r="BM235" s="40">
        <f>INT(IFERROR(AU235*(1/($AJ235/$AI235)),0)*'udziały-w-rynku'!$C$27)</f>
        <v>113</v>
      </c>
    </row>
    <row r="236" spans="1:65">
      <c r="A236" s="158">
        <f>VLOOKUP(B236,konwerter_rejonów!A:B,2,FALSE)</f>
        <v>233</v>
      </c>
      <c r="B236" s="11">
        <v>233</v>
      </c>
      <c r="C236" s="85" t="str">
        <f>IFERROR(VLOOKUP(A236,konwerter_rejonów!E:F,2,FALSE),A236)</f>
        <v>A50</v>
      </c>
      <c r="D236" s="8" t="s">
        <v>385</v>
      </c>
      <c r="E236" s="8" t="str">
        <f>VLOOKUP(B236,konwerter_rejonów!A:C,3,FALSE)</f>
        <v>Wojska Polskiego</v>
      </c>
      <c r="F236" s="8">
        <v>2</v>
      </c>
      <c r="G236" s="8">
        <v>7</v>
      </c>
      <c r="H236" s="8">
        <v>0</v>
      </c>
      <c r="I236" s="8">
        <v>4</v>
      </c>
      <c r="J236" s="8">
        <v>19</v>
      </c>
      <c r="K236" s="8">
        <v>6</v>
      </c>
      <c r="L236" s="8">
        <v>7</v>
      </c>
      <c r="M236" s="19">
        <v>45</v>
      </c>
      <c r="N236" s="8">
        <v>0</v>
      </c>
      <c r="O236" s="8">
        <v>0</v>
      </c>
      <c r="P236" s="8">
        <v>0</v>
      </c>
      <c r="Q236" s="8">
        <v>0</v>
      </c>
      <c r="R236" s="8">
        <v>0</v>
      </c>
      <c r="S236" s="8">
        <v>0</v>
      </c>
      <c r="T236" s="8">
        <v>0</v>
      </c>
      <c r="U236" s="19">
        <v>0</v>
      </c>
      <c r="V236" s="8">
        <v>0</v>
      </c>
      <c r="W236" s="8">
        <v>0</v>
      </c>
      <c r="X236" s="8">
        <v>2724</v>
      </c>
      <c r="Y236" s="8">
        <v>1306</v>
      </c>
      <c r="Z236" s="8">
        <v>0</v>
      </c>
      <c r="AA236" s="8">
        <v>0</v>
      </c>
      <c r="AB236" s="8">
        <v>0</v>
      </c>
      <c r="AC236" s="173">
        <v>233</v>
      </c>
      <c r="AD236" s="173">
        <v>232</v>
      </c>
      <c r="AE236" s="157">
        <f t="shared" si="38"/>
        <v>45</v>
      </c>
      <c r="AF236" s="157">
        <f t="shared" si="39"/>
        <v>43</v>
      </c>
      <c r="AG236" s="157">
        <f t="shared" si="40"/>
        <v>567532</v>
      </c>
      <c r="AH236" s="127">
        <v>3</v>
      </c>
      <c r="AI236" s="46">
        <v>77735</v>
      </c>
      <c r="AJ236" s="19">
        <v>44509</v>
      </c>
      <c r="AK236" s="88" t="s">
        <v>871</v>
      </c>
      <c r="AL236" s="88" t="s">
        <v>871</v>
      </c>
      <c r="AM236" s="87" t="s">
        <v>871</v>
      </c>
      <c r="AN236" s="87" t="s">
        <v>871</v>
      </c>
      <c r="AO236" s="91" t="s">
        <v>871</v>
      </c>
      <c r="AP236" s="91" t="s">
        <v>871</v>
      </c>
      <c r="AQ236" s="92" t="s">
        <v>871</v>
      </c>
      <c r="AR236" s="92" t="s">
        <v>871</v>
      </c>
      <c r="AS236" s="89" t="s">
        <v>871</v>
      </c>
      <c r="AT236" s="89" t="s">
        <v>871</v>
      </c>
      <c r="AU236" s="90" t="s">
        <v>871</v>
      </c>
      <c r="AV236" s="90" t="s">
        <v>871</v>
      </c>
      <c r="AW236" s="21">
        <f t="shared" si="41"/>
        <v>0</v>
      </c>
      <c r="AX236" s="21">
        <f>IFERROR(INT(AW236*'udziały-w-rynku'!$C$27),0)</f>
        <v>0</v>
      </c>
      <c r="AY236" s="39">
        <f t="shared" si="42"/>
        <v>0</v>
      </c>
      <c r="AZ236" s="34">
        <f t="shared" si="43"/>
        <v>-43</v>
      </c>
      <c r="BA236" s="31">
        <f t="shared" si="44"/>
        <v>0</v>
      </c>
      <c r="BB236" s="70" t="s">
        <v>429</v>
      </c>
      <c r="BC236" s="125" t="s">
        <v>426</v>
      </c>
      <c r="BD236" s="70">
        <f t="shared" si="49"/>
        <v>43</v>
      </c>
      <c r="BE236" s="71">
        <f t="shared" si="45"/>
        <v>6.9836031494426113E-5</v>
      </c>
      <c r="BF236" s="161">
        <f t="shared" si="46"/>
        <v>44.394835057038172</v>
      </c>
      <c r="BG236" s="39">
        <f>INT(IFERROR(AO236*(1/($AJ236/$AI236)),0)*'udziały-w-rynku'!$C$27)</f>
        <v>0</v>
      </c>
      <c r="BH236" s="39">
        <f>INT(IFERROR(AQ236*(1/($AJ236/$AI236)),0)*'udziały-w-rynku'!$C$27)</f>
        <v>0</v>
      </c>
      <c r="BI236" s="21">
        <f t="shared" si="47"/>
        <v>0</v>
      </c>
      <c r="BJ236" s="21">
        <f>IFERROR(INT(BI236*'udziały-w-rynku'!$C$27),0)</f>
        <v>0</v>
      </c>
      <c r="BK236" s="170">
        <f t="shared" si="48"/>
        <v>0</v>
      </c>
      <c r="BL236" s="40">
        <f>INT(IFERROR(AS236*(1/($AJ236/$AI236)),0)*'udziały-w-rynku'!$C$27)</f>
        <v>0</v>
      </c>
      <c r="BM236" s="40">
        <f>INT(IFERROR(AU236*(1/($AJ236/$AI236)),0)*'udziały-w-rynku'!$C$27)</f>
        <v>0</v>
      </c>
    </row>
    <row r="237" spans="1:65">
      <c r="A237" s="158">
        <f>VLOOKUP(B237,konwerter_rejonów!A:B,2,FALSE)</f>
        <v>234</v>
      </c>
      <c r="B237" s="11">
        <v>234</v>
      </c>
      <c r="C237" s="85">
        <f>IFERROR(VLOOKUP(A237,konwerter_rejonów!E:F,2,FALSE),A237)</f>
        <v>234</v>
      </c>
      <c r="D237" s="8" t="s">
        <v>385</v>
      </c>
      <c r="E237" s="8" t="str">
        <f>VLOOKUP(B237,konwerter_rejonów!A:C,3,FALSE)</f>
        <v>Pustki</v>
      </c>
      <c r="F237" s="8">
        <v>87</v>
      </c>
      <c r="G237" s="8">
        <v>135</v>
      </c>
      <c r="H237" s="8">
        <v>51</v>
      </c>
      <c r="I237" s="8">
        <v>82</v>
      </c>
      <c r="J237" s="8">
        <v>455</v>
      </c>
      <c r="K237" s="8">
        <v>373</v>
      </c>
      <c r="L237" s="8">
        <v>302</v>
      </c>
      <c r="M237" s="19">
        <v>1485</v>
      </c>
      <c r="N237" s="8">
        <v>4</v>
      </c>
      <c r="O237" s="8">
        <v>1</v>
      </c>
      <c r="P237" s="8">
        <v>0</v>
      </c>
      <c r="Q237" s="8">
        <v>2</v>
      </c>
      <c r="R237" s="8">
        <v>9</v>
      </c>
      <c r="S237" s="8">
        <v>3</v>
      </c>
      <c r="T237" s="8">
        <v>0</v>
      </c>
      <c r="U237" s="19">
        <v>19</v>
      </c>
      <c r="V237" s="8">
        <v>0</v>
      </c>
      <c r="W237" s="8">
        <v>312</v>
      </c>
      <c r="X237" s="8">
        <v>68189</v>
      </c>
      <c r="Y237" s="8">
        <v>133</v>
      </c>
      <c r="Z237" s="8">
        <v>0</v>
      </c>
      <c r="AA237" s="8">
        <v>0</v>
      </c>
      <c r="AB237" s="8">
        <v>1</v>
      </c>
      <c r="AC237" s="173">
        <v>234</v>
      </c>
      <c r="AD237" s="173">
        <v>0</v>
      </c>
      <c r="AE237" s="157">
        <f t="shared" si="38"/>
        <v>1504</v>
      </c>
      <c r="AF237" s="157">
        <f t="shared" si="39"/>
        <v>1417</v>
      </c>
      <c r="AG237" s="157">
        <f t="shared" si="40"/>
        <v>567532</v>
      </c>
      <c r="AH237" s="127">
        <v>648</v>
      </c>
      <c r="AI237" s="46">
        <v>77735</v>
      </c>
      <c r="AJ237" s="19">
        <v>44509</v>
      </c>
      <c r="AK237" s="88">
        <v>178</v>
      </c>
      <c r="AL237" s="88">
        <v>80</v>
      </c>
      <c r="AM237" s="87">
        <v>61</v>
      </c>
      <c r="AN237" s="87">
        <v>0</v>
      </c>
      <c r="AO237" s="91">
        <v>96</v>
      </c>
      <c r="AP237" s="91">
        <v>-1</v>
      </c>
      <c r="AQ237" s="92">
        <v>87</v>
      </c>
      <c r="AR237" s="92">
        <v>50</v>
      </c>
      <c r="AS237" s="89">
        <v>49</v>
      </c>
      <c r="AT237" s="89">
        <v>21</v>
      </c>
      <c r="AU237" s="90">
        <v>58</v>
      </c>
      <c r="AV237" s="90">
        <v>32</v>
      </c>
      <c r="AW237" s="21">
        <f t="shared" si="41"/>
        <v>310.87712597452202</v>
      </c>
      <c r="AX237" s="21">
        <f>IFERROR(INT(AW237*'udziały-w-rynku'!$C$27),0)</f>
        <v>1548</v>
      </c>
      <c r="AY237" s="39">
        <f t="shared" si="42"/>
        <v>1548</v>
      </c>
      <c r="AZ237" s="34">
        <f t="shared" si="43"/>
        <v>131</v>
      </c>
      <c r="BA237" s="31">
        <f t="shared" si="44"/>
        <v>1.0924488355681017</v>
      </c>
      <c r="BB237" s="70" t="s">
        <v>429</v>
      </c>
      <c r="BC237" s="125" t="s">
        <v>425</v>
      </c>
      <c r="BD237" s="70">
        <f t="shared" si="49"/>
        <v>1548</v>
      </c>
      <c r="BE237" s="71">
        <f t="shared" si="45"/>
        <v>2.51409713379934E-3</v>
      </c>
      <c r="BF237" s="161">
        <f t="shared" si="46"/>
        <v>1598.2140620533742</v>
      </c>
      <c r="BG237" s="39">
        <f>INT(IFERROR(AO237*(1/($AJ237/$AI237)),0)*'udziały-w-rynku'!$C$27)</f>
        <v>835</v>
      </c>
      <c r="BH237" s="39">
        <f>INT(IFERROR(AQ237*(1/($AJ237/$AI237)),0)*'udziały-w-rynku'!$C$27)</f>
        <v>756</v>
      </c>
      <c r="BI237" s="21">
        <f t="shared" si="47"/>
        <v>106.53654317104406</v>
      </c>
      <c r="BJ237" s="21">
        <f>IFERROR(INT(BI237*'udziały-w-rynku'!$C$27),0)</f>
        <v>530</v>
      </c>
      <c r="BK237" s="170">
        <f t="shared" si="48"/>
        <v>530</v>
      </c>
      <c r="BL237" s="40">
        <f>INT(IFERROR(AS237*(1/($AJ237/$AI237)),0)*'udziały-w-rynku'!$C$27)</f>
        <v>426</v>
      </c>
      <c r="BM237" s="40">
        <f>INT(IFERROR(AU237*(1/($AJ237/$AI237)),0)*'udziały-w-rynku'!$C$27)</f>
        <v>504</v>
      </c>
    </row>
    <row r="238" spans="1:65">
      <c r="A238" s="158">
        <f>VLOOKUP(B238,konwerter_rejonów!A:B,2,FALSE)</f>
        <v>235</v>
      </c>
      <c r="B238" s="11">
        <v>235</v>
      </c>
      <c r="C238" s="85" t="str">
        <f>IFERROR(VLOOKUP(A238,konwerter_rejonów!E:F,2,FALSE),A238)</f>
        <v>A50</v>
      </c>
      <c r="D238" s="8" t="s">
        <v>385</v>
      </c>
      <c r="E238" s="8" t="str">
        <f>VLOOKUP(B238,konwerter_rejonów!A:C,3,FALSE)</f>
        <v>Mokrzańska</v>
      </c>
      <c r="F238" s="8">
        <v>46</v>
      </c>
      <c r="G238" s="8">
        <v>96</v>
      </c>
      <c r="H238" s="8">
        <v>30</v>
      </c>
      <c r="I238" s="8">
        <v>35</v>
      </c>
      <c r="J238" s="8">
        <v>237</v>
      </c>
      <c r="K238" s="8">
        <v>166</v>
      </c>
      <c r="L238" s="8">
        <v>159</v>
      </c>
      <c r="M238" s="19">
        <v>769</v>
      </c>
      <c r="N238" s="8">
        <v>0</v>
      </c>
      <c r="O238" s="8">
        <v>0</v>
      </c>
      <c r="P238" s="8">
        <v>1</v>
      </c>
      <c r="Q238" s="8">
        <v>0</v>
      </c>
      <c r="R238" s="8">
        <v>1</v>
      </c>
      <c r="S238" s="8">
        <v>1</v>
      </c>
      <c r="T238" s="8">
        <v>0</v>
      </c>
      <c r="U238" s="19">
        <v>3</v>
      </c>
      <c r="V238" s="8">
        <v>421</v>
      </c>
      <c r="W238" s="8">
        <v>784</v>
      </c>
      <c r="X238" s="8">
        <v>30376</v>
      </c>
      <c r="Y238" s="8">
        <v>42</v>
      </c>
      <c r="Z238" s="8">
        <v>0</v>
      </c>
      <c r="AA238" s="8">
        <v>0</v>
      </c>
      <c r="AB238" s="8">
        <v>0</v>
      </c>
      <c r="AC238" s="173">
        <v>235</v>
      </c>
      <c r="AD238" s="173">
        <v>228</v>
      </c>
      <c r="AE238" s="157">
        <f t="shared" si="38"/>
        <v>772</v>
      </c>
      <c r="AF238" s="157">
        <f t="shared" si="39"/>
        <v>726</v>
      </c>
      <c r="AG238" s="157">
        <f t="shared" si="40"/>
        <v>567532</v>
      </c>
      <c r="AH238" s="127">
        <v>116</v>
      </c>
      <c r="AI238" s="46">
        <v>77735</v>
      </c>
      <c r="AJ238" s="19">
        <v>44509</v>
      </c>
      <c r="AK238" s="88" t="s">
        <v>871</v>
      </c>
      <c r="AL238" s="88" t="s">
        <v>871</v>
      </c>
      <c r="AM238" s="87" t="s">
        <v>871</v>
      </c>
      <c r="AN238" s="87" t="s">
        <v>871</v>
      </c>
      <c r="AO238" s="91" t="s">
        <v>871</v>
      </c>
      <c r="AP238" s="91" t="s">
        <v>871</v>
      </c>
      <c r="AQ238" s="92" t="s">
        <v>871</v>
      </c>
      <c r="AR238" s="92" t="s">
        <v>871</v>
      </c>
      <c r="AS238" s="89" t="s">
        <v>871</v>
      </c>
      <c r="AT238" s="89" t="s">
        <v>871</v>
      </c>
      <c r="AU238" s="90" t="s">
        <v>871</v>
      </c>
      <c r="AV238" s="90" t="s">
        <v>871</v>
      </c>
      <c r="AW238" s="21">
        <f t="shared" si="41"/>
        <v>0</v>
      </c>
      <c r="AX238" s="21">
        <f>IFERROR(INT(AW238*'udziały-w-rynku'!$C$27),0)</f>
        <v>0</v>
      </c>
      <c r="AY238" s="39">
        <f t="shared" si="42"/>
        <v>0</v>
      </c>
      <c r="AZ238" s="34">
        <f t="shared" si="43"/>
        <v>-726</v>
      </c>
      <c r="BA238" s="31">
        <f t="shared" si="44"/>
        <v>0</v>
      </c>
      <c r="BB238" s="70" t="s">
        <v>429</v>
      </c>
      <c r="BC238" s="125" t="s">
        <v>426</v>
      </c>
      <c r="BD238" s="70">
        <f t="shared" si="49"/>
        <v>726</v>
      </c>
      <c r="BE238" s="71">
        <f t="shared" si="45"/>
        <v>1.1790920666268222E-3</v>
      </c>
      <c r="BF238" s="161">
        <f t="shared" si="46"/>
        <v>749.55000584673746</v>
      </c>
      <c r="BG238" s="39">
        <f>INT(IFERROR(AO238*(1/($AJ238/$AI238)),0)*'udziały-w-rynku'!$C$27)</f>
        <v>0</v>
      </c>
      <c r="BH238" s="39">
        <f>INT(IFERROR(AQ238*(1/($AJ238/$AI238)),0)*'udziały-w-rynku'!$C$27)</f>
        <v>0</v>
      </c>
      <c r="BI238" s="21">
        <f t="shared" si="47"/>
        <v>0</v>
      </c>
      <c r="BJ238" s="21">
        <f>IFERROR(INT(BI238*'udziały-w-rynku'!$C$27),0)</f>
        <v>0</v>
      </c>
      <c r="BK238" s="170">
        <f t="shared" si="48"/>
        <v>0</v>
      </c>
      <c r="BL238" s="40">
        <f>INT(IFERROR(AS238*(1/($AJ238/$AI238)),0)*'udziały-w-rynku'!$C$27)</f>
        <v>0</v>
      </c>
      <c r="BM238" s="40">
        <f>INT(IFERROR(AU238*(1/($AJ238/$AI238)),0)*'udziały-w-rynku'!$C$27)</f>
        <v>0</v>
      </c>
    </row>
    <row r="239" spans="1:65">
      <c r="A239" s="158">
        <f>VLOOKUP(B239,konwerter_rejonów!A:B,2,FALSE)</f>
        <v>236</v>
      </c>
      <c r="B239" s="11">
        <v>236</v>
      </c>
      <c r="C239" s="85">
        <f>IFERROR(VLOOKUP(A239,konwerter_rejonów!E:F,2,FALSE),A239)</f>
        <v>236</v>
      </c>
      <c r="D239" s="8" t="s">
        <v>385</v>
      </c>
      <c r="E239" s="8" t="str">
        <f>VLOOKUP(B239,konwerter_rejonów!A:C,3,FALSE)</f>
        <v>Kresowa</v>
      </c>
      <c r="F239" s="8">
        <v>0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19">
        <v>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8">
        <v>0</v>
      </c>
      <c r="T239" s="8">
        <v>0</v>
      </c>
      <c r="U239" s="19">
        <v>0</v>
      </c>
      <c r="V239" s="8">
        <v>0</v>
      </c>
      <c r="W239" s="8">
        <v>0</v>
      </c>
      <c r="X239" s="8">
        <v>0</v>
      </c>
      <c r="Y239" s="8">
        <v>0</v>
      </c>
      <c r="Z239" s="8">
        <v>0</v>
      </c>
      <c r="AA239" s="8">
        <v>0</v>
      </c>
      <c r="AB239" s="8">
        <v>1</v>
      </c>
      <c r="AC239" s="173">
        <v>236</v>
      </c>
      <c r="AD239" s="173">
        <v>0</v>
      </c>
      <c r="AE239" s="157">
        <f t="shared" si="38"/>
        <v>0</v>
      </c>
      <c r="AF239" s="157">
        <f t="shared" si="39"/>
        <v>0</v>
      </c>
      <c r="AG239" s="157">
        <f t="shared" si="40"/>
        <v>567532</v>
      </c>
      <c r="AH239" s="127">
        <v>0</v>
      </c>
      <c r="AI239" s="46">
        <v>77735</v>
      </c>
      <c r="AJ239" s="19">
        <v>44509</v>
      </c>
      <c r="AK239" s="88">
        <v>32</v>
      </c>
      <c r="AL239" s="88">
        <v>12</v>
      </c>
      <c r="AM239" s="87">
        <v>5</v>
      </c>
      <c r="AN239" s="87">
        <v>0</v>
      </c>
      <c r="AO239" s="91">
        <v>13</v>
      </c>
      <c r="AP239" s="91">
        <v>54</v>
      </c>
      <c r="AQ239" s="92">
        <v>26</v>
      </c>
      <c r="AR239" s="92">
        <v>18</v>
      </c>
      <c r="AS239" s="89" t="s">
        <v>871</v>
      </c>
      <c r="AT239" s="89" t="s">
        <v>871</v>
      </c>
      <c r="AU239" s="90">
        <v>19</v>
      </c>
      <c r="AV239" s="90">
        <v>16</v>
      </c>
      <c r="AW239" s="21">
        <f t="shared" si="41"/>
        <v>55.888022647105082</v>
      </c>
      <c r="AX239" s="21">
        <f>IFERROR(INT(AW239*'udziały-w-rynku'!$C$27),0)</f>
        <v>278</v>
      </c>
      <c r="AY239" s="39">
        <f t="shared" si="42"/>
        <v>278</v>
      </c>
      <c r="AZ239" s="34">
        <f t="shared" si="43"/>
        <v>278</v>
      </c>
      <c r="BA239" s="31" t="str">
        <f t="shared" si="44"/>
        <v/>
      </c>
      <c r="BB239" s="70" t="s">
        <v>429</v>
      </c>
      <c r="BC239" s="125" t="s">
        <v>426</v>
      </c>
      <c r="BD239" s="70">
        <f t="shared" si="49"/>
        <v>0</v>
      </c>
      <c r="BE239" s="71">
        <f t="shared" si="45"/>
        <v>0</v>
      </c>
      <c r="BF239" s="161">
        <f t="shared" si="46"/>
        <v>0</v>
      </c>
      <c r="BG239" s="39">
        <f>INT(IFERROR(AO239*(1/($AJ239/$AI239)),0)*'udziały-w-rynku'!$C$27)</f>
        <v>113</v>
      </c>
      <c r="BH239" s="39">
        <f>INT(IFERROR(AQ239*(1/($AJ239/$AI239)),0)*'udziały-w-rynku'!$C$27)</f>
        <v>226</v>
      </c>
      <c r="BI239" s="21">
        <f t="shared" si="47"/>
        <v>8.7325035386101693</v>
      </c>
      <c r="BJ239" s="21">
        <f>IFERROR(INT(BI239*'udziały-w-rynku'!$C$27),0)</f>
        <v>43</v>
      </c>
      <c r="BK239" s="170">
        <f t="shared" si="48"/>
        <v>43</v>
      </c>
      <c r="BL239" s="40">
        <f>INT(IFERROR(AS239*(1/($AJ239/$AI239)),0)*'udziały-w-rynku'!$C$27)</f>
        <v>0</v>
      </c>
      <c r="BM239" s="40">
        <f>INT(IFERROR(AU239*(1/($AJ239/$AI239)),0)*'udziały-w-rynku'!$C$27)</f>
        <v>165</v>
      </c>
    </row>
    <row r="240" spans="1:65">
      <c r="A240" s="158">
        <f>VLOOKUP(B240,konwerter_rejonów!A:B,2,FALSE)</f>
        <v>237</v>
      </c>
      <c r="B240" s="11">
        <v>237</v>
      </c>
      <c r="C240" s="85">
        <f>IFERROR(VLOOKUP(A240,konwerter_rejonów!E:F,2,FALSE),A240)</f>
        <v>237</v>
      </c>
      <c r="D240" s="8" t="s">
        <v>385</v>
      </c>
      <c r="E240" s="8" t="str">
        <f>VLOOKUP(B240,konwerter_rejonów!A:C,3,FALSE)</f>
        <v>Lutyńska</v>
      </c>
      <c r="F240" s="8">
        <v>0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19">
        <v>0</v>
      </c>
      <c r="N240" s="8">
        <v>0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v>0</v>
      </c>
      <c r="U240" s="19">
        <v>0</v>
      </c>
      <c r="V240" s="8">
        <v>0</v>
      </c>
      <c r="W240" s="8">
        <v>0</v>
      </c>
      <c r="X240" s="8">
        <v>0</v>
      </c>
      <c r="Y240" s="8">
        <v>0</v>
      </c>
      <c r="Z240" s="8">
        <v>0</v>
      </c>
      <c r="AA240" s="8">
        <v>0</v>
      </c>
      <c r="AB240" s="8">
        <v>0</v>
      </c>
      <c r="AC240" s="173">
        <v>237</v>
      </c>
      <c r="AD240" s="173">
        <v>10003</v>
      </c>
      <c r="AE240" s="157">
        <f t="shared" si="38"/>
        <v>0</v>
      </c>
      <c r="AF240" s="157">
        <f t="shared" si="39"/>
        <v>0</v>
      </c>
      <c r="AG240" s="157">
        <f t="shared" si="40"/>
        <v>567532</v>
      </c>
      <c r="AH240" s="127">
        <v>0</v>
      </c>
      <c r="AI240" s="46">
        <v>77735</v>
      </c>
      <c r="AJ240" s="19">
        <v>44509</v>
      </c>
      <c r="AK240" s="88" t="s">
        <v>871</v>
      </c>
      <c r="AL240" s="88" t="s">
        <v>871</v>
      </c>
      <c r="AM240" s="87" t="s">
        <v>871</v>
      </c>
      <c r="AN240" s="87" t="s">
        <v>871</v>
      </c>
      <c r="AO240" s="91" t="s">
        <v>871</v>
      </c>
      <c r="AP240" s="91" t="s">
        <v>871</v>
      </c>
      <c r="AQ240" s="92" t="s">
        <v>871</v>
      </c>
      <c r="AR240" s="92" t="s">
        <v>871</v>
      </c>
      <c r="AS240" s="89" t="s">
        <v>871</v>
      </c>
      <c r="AT240" s="89" t="s">
        <v>871</v>
      </c>
      <c r="AU240" s="90" t="s">
        <v>871</v>
      </c>
      <c r="AV240" s="90" t="s">
        <v>871</v>
      </c>
      <c r="AW240" s="21">
        <f t="shared" si="41"/>
        <v>0</v>
      </c>
      <c r="AX240" s="21">
        <f>IFERROR(INT(AW240*'udziały-w-rynku'!$C$27),0)</f>
        <v>0</v>
      </c>
      <c r="AY240" s="39">
        <f t="shared" si="42"/>
        <v>0</v>
      </c>
      <c r="AZ240" s="34">
        <f t="shared" si="43"/>
        <v>0</v>
      </c>
      <c r="BA240" s="31" t="str">
        <f t="shared" si="44"/>
        <v/>
      </c>
      <c r="BB240" s="70" t="s">
        <v>429</v>
      </c>
      <c r="BC240" s="125" t="s">
        <v>426</v>
      </c>
      <c r="BD240" s="70">
        <f t="shared" si="49"/>
        <v>0</v>
      </c>
      <c r="BE240" s="71">
        <f t="shared" si="45"/>
        <v>0</v>
      </c>
      <c r="BF240" s="161">
        <f t="shared" si="46"/>
        <v>0</v>
      </c>
      <c r="BG240" s="39">
        <f>INT(IFERROR(AO240*(1/($AJ240/$AI240)),0)*'udziały-w-rynku'!$C$27)</f>
        <v>0</v>
      </c>
      <c r="BH240" s="39">
        <f>INT(IFERROR(AQ240*(1/($AJ240/$AI240)),0)*'udziały-w-rynku'!$C$27)</f>
        <v>0</v>
      </c>
      <c r="BI240" s="21">
        <f t="shared" si="47"/>
        <v>0</v>
      </c>
      <c r="BJ240" s="21">
        <f>IFERROR(INT(BI240*'udziały-w-rynku'!$C$27),0)</f>
        <v>0</v>
      </c>
      <c r="BK240" s="170">
        <f t="shared" si="48"/>
        <v>0</v>
      </c>
      <c r="BL240" s="40">
        <f>INT(IFERROR(AS240*(1/($AJ240/$AI240)),0)*'udziały-w-rynku'!$C$27)</f>
        <v>0</v>
      </c>
      <c r="BM240" s="40">
        <f>INT(IFERROR(AU240*(1/($AJ240/$AI240)),0)*'udziały-w-rynku'!$C$27)</f>
        <v>0</v>
      </c>
    </row>
    <row r="241" spans="1:65">
      <c r="A241" s="158">
        <f>VLOOKUP(B241,konwerter_rejonów!A:B,2,FALSE)</f>
        <v>238</v>
      </c>
      <c r="B241" s="11">
        <v>238</v>
      </c>
      <c r="C241" s="85" t="str">
        <f>IFERROR(VLOOKUP(A241,konwerter_rejonów!E:F,2,FALSE),A241)</f>
        <v>A50</v>
      </c>
      <c r="D241" s="8" t="s">
        <v>385</v>
      </c>
      <c r="E241" s="8" t="str">
        <f>VLOOKUP(B241,konwerter_rejonów!A:C,3,FALSE)</f>
        <v>Żar</v>
      </c>
      <c r="F241" s="8">
        <v>14</v>
      </c>
      <c r="G241" s="8">
        <v>17</v>
      </c>
      <c r="H241" s="8">
        <v>10</v>
      </c>
      <c r="I241" s="8">
        <v>14</v>
      </c>
      <c r="J241" s="8">
        <v>55</v>
      </c>
      <c r="K241" s="8">
        <v>56</v>
      </c>
      <c r="L241" s="8">
        <v>33</v>
      </c>
      <c r="M241" s="19">
        <v>199</v>
      </c>
      <c r="N241" s="8">
        <v>0</v>
      </c>
      <c r="O241" s="8">
        <v>0</v>
      </c>
      <c r="P241" s="8">
        <v>0</v>
      </c>
      <c r="Q241" s="8">
        <v>0</v>
      </c>
      <c r="R241" s="8">
        <v>1</v>
      </c>
      <c r="S241" s="8">
        <v>1</v>
      </c>
      <c r="T241" s="8">
        <v>0</v>
      </c>
      <c r="U241" s="19">
        <v>2</v>
      </c>
      <c r="V241" s="8">
        <v>1</v>
      </c>
      <c r="W241" s="8">
        <v>121</v>
      </c>
      <c r="X241" s="8">
        <v>12350</v>
      </c>
      <c r="Y241" s="8">
        <v>1227</v>
      </c>
      <c r="Z241" s="8">
        <v>0</v>
      </c>
      <c r="AA241" s="8">
        <v>0</v>
      </c>
      <c r="AB241" s="8">
        <v>0</v>
      </c>
      <c r="AC241" s="173">
        <v>238</v>
      </c>
      <c r="AD241" s="173">
        <v>10003</v>
      </c>
      <c r="AE241" s="157">
        <f t="shared" si="38"/>
        <v>201</v>
      </c>
      <c r="AF241" s="157">
        <f t="shared" si="39"/>
        <v>187</v>
      </c>
      <c r="AG241" s="157">
        <f t="shared" si="40"/>
        <v>567532</v>
      </c>
      <c r="AH241" s="127">
        <v>57</v>
      </c>
      <c r="AI241" s="46">
        <v>77735</v>
      </c>
      <c r="AJ241" s="19">
        <v>44509</v>
      </c>
      <c r="AK241" s="88" t="s">
        <v>871</v>
      </c>
      <c r="AL241" s="88" t="s">
        <v>871</v>
      </c>
      <c r="AM241" s="87" t="s">
        <v>871</v>
      </c>
      <c r="AN241" s="87" t="s">
        <v>871</v>
      </c>
      <c r="AO241" s="91" t="s">
        <v>871</v>
      </c>
      <c r="AP241" s="91" t="s">
        <v>871</v>
      </c>
      <c r="AQ241" s="92" t="s">
        <v>871</v>
      </c>
      <c r="AR241" s="92" t="s">
        <v>871</v>
      </c>
      <c r="AS241" s="89" t="s">
        <v>871</v>
      </c>
      <c r="AT241" s="89" t="s">
        <v>871</v>
      </c>
      <c r="AU241" s="90" t="s">
        <v>871</v>
      </c>
      <c r="AV241" s="90" t="s">
        <v>871</v>
      </c>
      <c r="AW241" s="21">
        <f t="shared" si="41"/>
        <v>0</v>
      </c>
      <c r="AX241" s="21">
        <f>IFERROR(INT(AW241*'udziały-w-rynku'!$C$27),0)</f>
        <v>0</v>
      </c>
      <c r="AY241" s="39">
        <f t="shared" si="42"/>
        <v>0</v>
      </c>
      <c r="AZ241" s="34">
        <f t="shared" si="43"/>
        <v>-187</v>
      </c>
      <c r="BA241" s="31">
        <f t="shared" si="44"/>
        <v>0</v>
      </c>
      <c r="BB241" s="70" t="s">
        <v>429</v>
      </c>
      <c r="BC241" s="125" t="s">
        <v>426</v>
      </c>
      <c r="BD241" s="70">
        <f t="shared" si="49"/>
        <v>187</v>
      </c>
      <c r="BE241" s="71">
        <f t="shared" si="45"/>
        <v>3.0370553231296935E-4</v>
      </c>
      <c r="BF241" s="161">
        <f t="shared" si="46"/>
        <v>193.06591059688694</v>
      </c>
      <c r="BG241" s="39">
        <f>INT(IFERROR(AO241*(1/($AJ241/$AI241)),0)*'udziały-w-rynku'!$C$27)</f>
        <v>0</v>
      </c>
      <c r="BH241" s="39">
        <f>INT(IFERROR(AQ241*(1/($AJ241/$AI241)),0)*'udziały-w-rynku'!$C$27)</f>
        <v>0</v>
      </c>
      <c r="BI241" s="21">
        <f t="shared" si="47"/>
        <v>0</v>
      </c>
      <c r="BJ241" s="21">
        <f>IFERROR(INT(BI241*'udziały-w-rynku'!$C$27),0)</f>
        <v>0</v>
      </c>
      <c r="BK241" s="170">
        <f t="shared" si="48"/>
        <v>0</v>
      </c>
      <c r="BL241" s="40">
        <f>INT(IFERROR(AS241*(1/($AJ241/$AI241)),0)*'udziały-w-rynku'!$C$27)</f>
        <v>0</v>
      </c>
      <c r="BM241" s="40">
        <f>INT(IFERROR(AU241*(1/($AJ241/$AI241)),0)*'udziały-w-rynku'!$C$27)</f>
        <v>0</v>
      </c>
    </row>
    <row r="242" spans="1:65">
      <c r="A242" s="158">
        <f>VLOOKUP(B242,konwerter_rejonów!A:B,2,FALSE)</f>
        <v>239</v>
      </c>
      <c r="B242" s="11">
        <v>239</v>
      </c>
      <c r="C242" s="85">
        <f>IFERROR(VLOOKUP(A242,konwerter_rejonów!E:F,2,FALSE),A242)</f>
        <v>239</v>
      </c>
      <c r="D242" s="8" t="s">
        <v>385</v>
      </c>
      <c r="E242" s="8" t="str">
        <f>VLOOKUP(B242,konwerter_rejonów!A:C,3,FALSE)</f>
        <v>Las Ratyński</v>
      </c>
      <c r="F242" s="8">
        <v>0</v>
      </c>
      <c r="G242" s="8">
        <v>0</v>
      </c>
      <c r="H242" s="8">
        <v>0</v>
      </c>
      <c r="I242" s="8">
        <v>0</v>
      </c>
      <c r="J242" s="8">
        <v>0</v>
      </c>
      <c r="K242" s="8">
        <v>0</v>
      </c>
      <c r="L242" s="8">
        <v>0</v>
      </c>
      <c r="M242" s="19">
        <v>0</v>
      </c>
      <c r="N242" s="8">
        <v>0</v>
      </c>
      <c r="O242" s="8">
        <v>0</v>
      </c>
      <c r="P242" s="8">
        <v>0</v>
      </c>
      <c r="Q242" s="8">
        <v>0</v>
      </c>
      <c r="R242" s="8">
        <v>0</v>
      </c>
      <c r="S242" s="8">
        <v>0</v>
      </c>
      <c r="T242" s="8">
        <v>0</v>
      </c>
      <c r="U242" s="19">
        <v>0</v>
      </c>
      <c r="V242" s="8">
        <v>58</v>
      </c>
      <c r="W242" s="8">
        <v>58</v>
      </c>
      <c r="X242" s="8">
        <v>2468</v>
      </c>
      <c r="Y242" s="8">
        <v>10</v>
      </c>
      <c r="Z242" s="8">
        <v>0</v>
      </c>
      <c r="AA242" s="8">
        <v>0</v>
      </c>
      <c r="AB242" s="8">
        <v>0</v>
      </c>
      <c r="AC242" s="173">
        <v>239</v>
      </c>
      <c r="AD242" s="173">
        <v>234</v>
      </c>
      <c r="AE242" s="157">
        <f t="shared" si="38"/>
        <v>0</v>
      </c>
      <c r="AF242" s="157">
        <f t="shared" si="39"/>
        <v>0</v>
      </c>
      <c r="AG242" s="157">
        <f t="shared" si="40"/>
        <v>567532</v>
      </c>
      <c r="AH242" s="127">
        <v>1</v>
      </c>
      <c r="AI242" s="46">
        <v>77735</v>
      </c>
      <c r="AJ242" s="19">
        <v>44509</v>
      </c>
      <c r="AK242" s="88" t="s">
        <v>871</v>
      </c>
      <c r="AL242" s="88" t="s">
        <v>871</v>
      </c>
      <c r="AM242" s="87" t="s">
        <v>871</v>
      </c>
      <c r="AN242" s="87" t="s">
        <v>871</v>
      </c>
      <c r="AO242" s="91" t="s">
        <v>871</v>
      </c>
      <c r="AP242" s="91" t="s">
        <v>871</v>
      </c>
      <c r="AQ242" s="92" t="s">
        <v>871</v>
      </c>
      <c r="AR242" s="92" t="s">
        <v>871</v>
      </c>
      <c r="AS242" s="89" t="s">
        <v>871</v>
      </c>
      <c r="AT242" s="89" t="s">
        <v>871</v>
      </c>
      <c r="AU242" s="90" t="s">
        <v>871</v>
      </c>
      <c r="AV242" s="90" t="s">
        <v>871</v>
      </c>
      <c r="AW242" s="21">
        <f t="shared" si="41"/>
        <v>0</v>
      </c>
      <c r="AX242" s="21">
        <f>IFERROR(INT(AW242*'udziały-w-rynku'!$C$27),0)</f>
        <v>0</v>
      </c>
      <c r="AY242" s="39">
        <f t="shared" si="42"/>
        <v>0</v>
      </c>
      <c r="AZ242" s="34">
        <f t="shared" si="43"/>
        <v>0</v>
      </c>
      <c r="BA242" s="31" t="str">
        <f t="shared" si="44"/>
        <v/>
      </c>
      <c r="BB242" s="70" t="s">
        <v>429</v>
      </c>
      <c r="BC242" s="125" t="s">
        <v>426</v>
      </c>
      <c r="BD242" s="70">
        <f t="shared" si="49"/>
        <v>0</v>
      </c>
      <c r="BE242" s="71">
        <f t="shared" si="45"/>
        <v>0</v>
      </c>
      <c r="BF242" s="161">
        <f t="shared" si="46"/>
        <v>0</v>
      </c>
      <c r="BG242" s="39">
        <f>INT(IFERROR(AO242*(1/($AJ242/$AI242)),0)*'udziały-w-rynku'!$C$27)</f>
        <v>0</v>
      </c>
      <c r="BH242" s="39">
        <f>INT(IFERROR(AQ242*(1/($AJ242/$AI242)),0)*'udziały-w-rynku'!$C$27)</f>
        <v>0</v>
      </c>
      <c r="BI242" s="21">
        <f t="shared" si="47"/>
        <v>0</v>
      </c>
      <c r="BJ242" s="21">
        <f>IFERROR(INT(BI242*'udziały-w-rynku'!$C$27),0)</f>
        <v>0</v>
      </c>
      <c r="BK242" s="170">
        <f t="shared" si="48"/>
        <v>0</v>
      </c>
      <c r="BL242" s="40">
        <f>INT(IFERROR(AS242*(1/($AJ242/$AI242)),0)*'udziały-w-rynku'!$C$27)</f>
        <v>0</v>
      </c>
      <c r="BM242" s="40">
        <f>INT(IFERROR(AU242*(1/($AJ242/$AI242)),0)*'udziały-w-rynku'!$C$27)</f>
        <v>0</v>
      </c>
    </row>
    <row r="243" spans="1:65">
      <c r="A243" s="158">
        <f>VLOOKUP(B243,konwerter_rejonów!A:B,2,FALSE)</f>
        <v>240</v>
      </c>
      <c r="B243" s="11">
        <v>240</v>
      </c>
      <c r="C243" s="85" t="str">
        <f>IFERROR(VLOOKUP(A243,konwerter_rejonów!E:F,2,FALSE),A243)</f>
        <v>A35</v>
      </c>
      <c r="D243" s="8" t="s">
        <v>385</v>
      </c>
      <c r="E243" s="8" t="str">
        <f>VLOOKUP(B243,konwerter_rejonów!A:C,3,FALSE)</f>
        <v>Ratyń</v>
      </c>
      <c r="F243" s="8">
        <v>48</v>
      </c>
      <c r="G243" s="8">
        <v>56</v>
      </c>
      <c r="H243" s="8">
        <v>12</v>
      </c>
      <c r="I243" s="8">
        <v>20</v>
      </c>
      <c r="J243" s="8">
        <v>164</v>
      </c>
      <c r="K243" s="8">
        <v>89</v>
      </c>
      <c r="L243" s="8">
        <v>66</v>
      </c>
      <c r="M243" s="19">
        <v>455</v>
      </c>
      <c r="N243" s="8">
        <v>0</v>
      </c>
      <c r="O243" s="8">
        <v>0</v>
      </c>
      <c r="P243" s="8">
        <v>0</v>
      </c>
      <c r="Q243" s="8">
        <v>0</v>
      </c>
      <c r="R243" s="8">
        <v>3</v>
      </c>
      <c r="S243" s="8">
        <v>3</v>
      </c>
      <c r="T243" s="8">
        <v>0</v>
      </c>
      <c r="U243" s="19">
        <v>6</v>
      </c>
      <c r="V243" s="8">
        <v>3</v>
      </c>
      <c r="W243" s="8">
        <v>267</v>
      </c>
      <c r="X243" s="8">
        <v>32403</v>
      </c>
      <c r="Y243" s="8">
        <v>39</v>
      </c>
      <c r="Z243" s="8">
        <v>0</v>
      </c>
      <c r="AA243" s="8">
        <v>0</v>
      </c>
      <c r="AB243" s="8">
        <v>6</v>
      </c>
      <c r="AC243" s="173">
        <v>240</v>
      </c>
      <c r="AD243" s="173">
        <v>0</v>
      </c>
      <c r="AE243" s="157">
        <f t="shared" si="38"/>
        <v>461</v>
      </c>
      <c r="AF243" s="157">
        <f t="shared" si="39"/>
        <v>413</v>
      </c>
      <c r="AG243" s="157">
        <f t="shared" si="40"/>
        <v>567532</v>
      </c>
      <c r="AH243" s="127">
        <v>86</v>
      </c>
      <c r="AI243" s="46">
        <v>77735</v>
      </c>
      <c r="AJ243" s="19">
        <v>44509</v>
      </c>
      <c r="AK243" s="88">
        <v>204</v>
      </c>
      <c r="AL243" s="88">
        <v>91</v>
      </c>
      <c r="AM243" s="87">
        <v>95</v>
      </c>
      <c r="AN243" s="87">
        <v>0</v>
      </c>
      <c r="AO243" s="91">
        <v>64</v>
      </c>
      <c r="AP243" s="91">
        <v>13</v>
      </c>
      <c r="AQ243" s="92">
        <v>64</v>
      </c>
      <c r="AR243" s="92">
        <v>44</v>
      </c>
      <c r="AS243" s="89">
        <v>48</v>
      </c>
      <c r="AT243" s="89">
        <v>23</v>
      </c>
      <c r="AU243" s="90">
        <v>27</v>
      </c>
      <c r="AV243" s="90">
        <v>23</v>
      </c>
      <c r="AW243" s="21">
        <f t="shared" si="41"/>
        <v>356.2861443752949</v>
      </c>
      <c r="AX243" s="21">
        <f>IFERROR(INT(AW243*'udziały-w-rynku'!$C$27),0)</f>
        <v>1774</v>
      </c>
      <c r="AY243" s="39">
        <f t="shared" si="42"/>
        <v>1774</v>
      </c>
      <c r="AZ243" s="34">
        <f t="shared" si="43"/>
        <v>1361</v>
      </c>
      <c r="BA243" s="31">
        <f t="shared" si="44"/>
        <v>4.2953995157384988</v>
      </c>
      <c r="BB243" s="70" t="s">
        <v>429</v>
      </c>
      <c r="BC243" s="125" t="s">
        <v>426</v>
      </c>
      <c r="BD243" s="70">
        <f t="shared" si="49"/>
        <v>413</v>
      </c>
      <c r="BE243" s="71">
        <f t="shared" si="45"/>
        <v>6.7075072109762748E-4</v>
      </c>
      <c r="BF243" s="161">
        <f t="shared" si="46"/>
        <v>426.39690415248288</v>
      </c>
      <c r="BG243" s="39">
        <f>INT(IFERROR(AO243*(1/($AJ243/$AI243)),0)*'udziały-w-rynku'!$C$27)</f>
        <v>556</v>
      </c>
      <c r="BH243" s="39">
        <f>INT(IFERROR(AQ243*(1/($AJ243/$AI243)),0)*'udziały-w-rynku'!$C$27)</f>
        <v>556</v>
      </c>
      <c r="BI243" s="21">
        <f t="shared" si="47"/>
        <v>165.91756723359322</v>
      </c>
      <c r="BJ243" s="21">
        <f>IFERROR(INT(BI243*'udziały-w-rynku'!$C$27),0)</f>
        <v>826</v>
      </c>
      <c r="BK243" s="170">
        <f t="shared" si="48"/>
        <v>826</v>
      </c>
      <c r="BL243" s="40">
        <f>INT(IFERROR(AS243*(1/($AJ243/$AI243)),0)*'udziały-w-rynku'!$C$27)</f>
        <v>417</v>
      </c>
      <c r="BM243" s="40">
        <f>INT(IFERROR(AU243*(1/($AJ243/$AI243)),0)*'udziały-w-rynku'!$C$27)</f>
        <v>234</v>
      </c>
    </row>
    <row r="244" spans="1:65">
      <c r="A244" s="158">
        <f>VLOOKUP(B244,konwerter_rejonów!A:B,2,FALSE)</f>
        <v>241</v>
      </c>
      <c r="B244" s="11">
        <v>241</v>
      </c>
      <c r="C244" s="85" t="str">
        <f>IFERROR(VLOOKUP(A244,konwerter_rejonów!E:F,2,FALSE),A244)</f>
        <v>A35</v>
      </c>
      <c r="D244" s="8" t="s">
        <v>385</v>
      </c>
      <c r="E244" s="8" t="str">
        <f>VLOOKUP(B244,konwerter_rejonów!A:C,3,FALSE)</f>
        <v>Jarnołtów</v>
      </c>
      <c r="F244" s="8">
        <v>25</v>
      </c>
      <c r="G244" s="8">
        <v>56</v>
      </c>
      <c r="H244" s="8">
        <v>21</v>
      </c>
      <c r="I244" s="8">
        <v>26</v>
      </c>
      <c r="J244" s="8">
        <v>140</v>
      </c>
      <c r="K244" s="8">
        <v>110</v>
      </c>
      <c r="L244" s="8">
        <v>80</v>
      </c>
      <c r="M244" s="19">
        <v>458</v>
      </c>
      <c r="N244" s="8">
        <v>0</v>
      </c>
      <c r="O244" s="8">
        <v>0</v>
      </c>
      <c r="P244" s="8">
        <v>0</v>
      </c>
      <c r="Q244" s="8">
        <v>1</v>
      </c>
      <c r="R244" s="8">
        <v>3</v>
      </c>
      <c r="S244" s="8">
        <v>2</v>
      </c>
      <c r="T244" s="8">
        <v>0</v>
      </c>
      <c r="U244" s="19">
        <v>6</v>
      </c>
      <c r="V244" s="8">
        <v>644</v>
      </c>
      <c r="W244" s="8">
        <v>938</v>
      </c>
      <c r="X244" s="8">
        <v>28874</v>
      </c>
      <c r="Y244" s="8">
        <v>17</v>
      </c>
      <c r="Z244" s="8">
        <v>0</v>
      </c>
      <c r="AA244" s="8">
        <v>0</v>
      </c>
      <c r="AB244" s="8">
        <v>0</v>
      </c>
      <c r="AC244" s="173">
        <v>241</v>
      </c>
      <c r="AD244" s="173">
        <v>242</v>
      </c>
      <c r="AE244" s="157">
        <f t="shared" si="38"/>
        <v>464</v>
      </c>
      <c r="AF244" s="157">
        <f t="shared" si="39"/>
        <v>439</v>
      </c>
      <c r="AG244" s="157">
        <f t="shared" si="40"/>
        <v>567532</v>
      </c>
      <c r="AH244" s="127">
        <v>147</v>
      </c>
      <c r="AI244" s="46">
        <v>77735</v>
      </c>
      <c r="AJ244" s="19">
        <v>44509</v>
      </c>
      <c r="AK244" s="88" t="s">
        <v>871</v>
      </c>
      <c r="AL244" s="88" t="s">
        <v>871</v>
      </c>
      <c r="AM244" s="87" t="s">
        <v>871</v>
      </c>
      <c r="AN244" s="87" t="s">
        <v>871</v>
      </c>
      <c r="AO244" s="91" t="s">
        <v>871</v>
      </c>
      <c r="AP244" s="91" t="s">
        <v>871</v>
      </c>
      <c r="AQ244" s="92" t="s">
        <v>871</v>
      </c>
      <c r="AR244" s="92" t="s">
        <v>871</v>
      </c>
      <c r="AS244" s="89" t="s">
        <v>871</v>
      </c>
      <c r="AT244" s="89" t="s">
        <v>871</v>
      </c>
      <c r="AU244" s="90" t="s">
        <v>871</v>
      </c>
      <c r="AV244" s="90" t="s">
        <v>871</v>
      </c>
      <c r="AW244" s="21">
        <f t="shared" si="41"/>
        <v>0</v>
      </c>
      <c r="AX244" s="21">
        <f>IFERROR(INT(AW244*'udziały-w-rynku'!$C$27),0)</f>
        <v>0</v>
      </c>
      <c r="AY244" s="39">
        <f t="shared" si="42"/>
        <v>0</v>
      </c>
      <c r="AZ244" s="34">
        <f t="shared" si="43"/>
        <v>-439</v>
      </c>
      <c r="BA244" s="31">
        <f t="shared" si="44"/>
        <v>0</v>
      </c>
      <c r="BB244" s="70" t="s">
        <v>429</v>
      </c>
      <c r="BC244" s="125" t="s">
        <v>426</v>
      </c>
      <c r="BD244" s="70">
        <f t="shared" si="49"/>
        <v>439</v>
      </c>
      <c r="BE244" s="71">
        <f t="shared" si="45"/>
        <v>7.1297715874542008E-4</v>
      </c>
      <c r="BF244" s="161">
        <f t="shared" si="46"/>
        <v>453.24029279162227</v>
      </c>
      <c r="BG244" s="39">
        <f>INT(IFERROR(AO244*(1/($AJ244/$AI244)),0)*'udziały-w-rynku'!$C$27)</f>
        <v>0</v>
      </c>
      <c r="BH244" s="39">
        <f>INT(IFERROR(AQ244*(1/($AJ244/$AI244)),0)*'udziały-w-rynku'!$C$27)</f>
        <v>0</v>
      </c>
      <c r="BI244" s="21">
        <f t="shared" si="47"/>
        <v>0</v>
      </c>
      <c r="BJ244" s="21">
        <f>IFERROR(INT(BI244*'udziały-w-rynku'!$C$27),0)</f>
        <v>0</v>
      </c>
      <c r="BK244" s="170">
        <f t="shared" si="48"/>
        <v>0</v>
      </c>
      <c r="BL244" s="40">
        <f>INT(IFERROR(AS244*(1/($AJ244/$AI244)),0)*'udziały-w-rynku'!$C$27)</f>
        <v>0</v>
      </c>
      <c r="BM244" s="40">
        <f>INT(IFERROR(AU244*(1/($AJ244/$AI244)),0)*'udziały-w-rynku'!$C$27)</f>
        <v>0</v>
      </c>
    </row>
    <row r="245" spans="1:65">
      <c r="A245" s="158">
        <f>VLOOKUP(B245,konwerter_rejonów!A:B,2,FALSE)</f>
        <v>242</v>
      </c>
      <c r="B245" s="11">
        <v>242</v>
      </c>
      <c r="C245" s="85" t="str">
        <f>IFERROR(VLOOKUP(A245,konwerter_rejonów!E:F,2,FALSE),A245)</f>
        <v>A35</v>
      </c>
      <c r="D245" s="8" t="s">
        <v>385</v>
      </c>
      <c r="E245" s="8" t="str">
        <f>VLOOKUP(B245,konwerter_rejonów!A:C,3,FALSE)</f>
        <v>Jerzmanowo</v>
      </c>
      <c r="F245" s="8">
        <v>49</v>
      </c>
      <c r="G245" s="8">
        <v>101</v>
      </c>
      <c r="H245" s="8">
        <v>36</v>
      </c>
      <c r="I245" s="8">
        <v>52</v>
      </c>
      <c r="J245" s="8">
        <v>247</v>
      </c>
      <c r="K245" s="8">
        <v>210</v>
      </c>
      <c r="L245" s="8">
        <v>153</v>
      </c>
      <c r="M245" s="19">
        <v>848</v>
      </c>
      <c r="N245" s="8">
        <v>0</v>
      </c>
      <c r="O245" s="8">
        <v>1</v>
      </c>
      <c r="P245" s="8">
        <v>0</v>
      </c>
      <c r="Q245" s="8">
        <v>0</v>
      </c>
      <c r="R245" s="8">
        <v>9</v>
      </c>
      <c r="S245" s="8">
        <v>2</v>
      </c>
      <c r="T245" s="8">
        <v>0</v>
      </c>
      <c r="U245" s="19">
        <v>12</v>
      </c>
      <c r="V245" s="8">
        <v>1296</v>
      </c>
      <c r="W245" s="8">
        <v>1672</v>
      </c>
      <c r="X245" s="8">
        <v>54041</v>
      </c>
      <c r="Y245" s="8">
        <v>4796</v>
      </c>
      <c r="Z245" s="8">
        <v>0</v>
      </c>
      <c r="AA245" s="8">
        <v>0</v>
      </c>
      <c r="AB245" s="8">
        <v>16</v>
      </c>
      <c r="AC245" s="173">
        <v>242</v>
      </c>
      <c r="AD245" s="173">
        <v>0</v>
      </c>
      <c r="AE245" s="157">
        <f t="shared" si="38"/>
        <v>860</v>
      </c>
      <c r="AF245" s="157">
        <f t="shared" si="39"/>
        <v>811</v>
      </c>
      <c r="AG245" s="157">
        <f t="shared" si="40"/>
        <v>567532</v>
      </c>
      <c r="AH245" s="127">
        <v>332</v>
      </c>
      <c r="AI245" s="46">
        <v>77735</v>
      </c>
      <c r="AJ245" s="19">
        <v>44509</v>
      </c>
      <c r="AK245" s="88">
        <v>152</v>
      </c>
      <c r="AL245" s="88">
        <v>100</v>
      </c>
      <c r="AM245" s="87">
        <v>66</v>
      </c>
      <c r="AN245" s="87">
        <v>0</v>
      </c>
      <c r="AO245" s="91">
        <v>62</v>
      </c>
      <c r="AP245" s="91">
        <v>33</v>
      </c>
      <c r="AQ245" s="92">
        <v>55</v>
      </c>
      <c r="AR245" s="92">
        <v>47</v>
      </c>
      <c r="AS245" s="89">
        <v>31</v>
      </c>
      <c r="AT245" s="89">
        <v>21</v>
      </c>
      <c r="AU245" s="90">
        <v>46</v>
      </c>
      <c r="AV245" s="90">
        <v>34</v>
      </c>
      <c r="AW245" s="21">
        <f t="shared" si="41"/>
        <v>265.46810757374914</v>
      </c>
      <c r="AX245" s="21">
        <f>IFERROR(INT(AW245*'udziały-w-rynku'!$C$27),0)</f>
        <v>1322</v>
      </c>
      <c r="AY245" s="39">
        <f t="shared" si="42"/>
        <v>1322</v>
      </c>
      <c r="AZ245" s="34">
        <f t="shared" si="43"/>
        <v>511</v>
      </c>
      <c r="BA245" s="31">
        <f t="shared" si="44"/>
        <v>1.6300863131935881</v>
      </c>
      <c r="BB245" s="70" t="s">
        <v>429</v>
      </c>
      <c r="BC245" s="125" t="s">
        <v>426</v>
      </c>
      <c r="BD245" s="70">
        <f t="shared" si="49"/>
        <v>811</v>
      </c>
      <c r="BE245" s="71">
        <f t="shared" si="45"/>
        <v>1.3171400358599902E-3</v>
      </c>
      <c r="BF245" s="161">
        <f t="shared" si="46"/>
        <v>837.30723793623156</v>
      </c>
      <c r="BG245" s="39">
        <f>INT(IFERROR(AO245*(1/($AJ245/$AI245)),0)*'udziały-w-rynku'!$C$27)</f>
        <v>539</v>
      </c>
      <c r="BH245" s="39">
        <f>INT(IFERROR(AQ245*(1/($AJ245/$AI245)),0)*'udziały-w-rynku'!$C$27)</f>
        <v>478</v>
      </c>
      <c r="BI245" s="21">
        <f t="shared" si="47"/>
        <v>115.26904670965423</v>
      </c>
      <c r="BJ245" s="21">
        <f>IFERROR(INT(BI245*'udziały-w-rynku'!$C$27),0)</f>
        <v>574</v>
      </c>
      <c r="BK245" s="170">
        <f t="shared" si="48"/>
        <v>574</v>
      </c>
      <c r="BL245" s="40">
        <f>INT(IFERROR(AS245*(1/($AJ245/$AI245)),0)*'udziały-w-rynku'!$C$27)</f>
        <v>269</v>
      </c>
      <c r="BM245" s="40">
        <f>INT(IFERROR(AU245*(1/($AJ245/$AI245)),0)*'udziały-w-rynku'!$C$27)</f>
        <v>400</v>
      </c>
    </row>
    <row r="246" spans="1:65">
      <c r="A246" s="158">
        <f>VLOOKUP(B246,konwerter_rejonów!A:B,2,FALSE)</f>
        <v>243</v>
      </c>
      <c r="B246" s="11">
        <v>243</v>
      </c>
      <c r="C246" s="85" t="str">
        <f>IFERROR(VLOOKUP(A246,konwerter_rejonów!E:F,2,FALSE),A246)</f>
        <v>A50</v>
      </c>
      <c r="D246" s="8" t="s">
        <v>385</v>
      </c>
      <c r="E246" s="8" t="str">
        <f>VLOOKUP(B246,konwerter_rejonów!A:C,3,FALSE)</f>
        <v>ZCh Złotniki</v>
      </c>
      <c r="F246" s="8">
        <v>1</v>
      </c>
      <c r="G246" s="8">
        <v>4</v>
      </c>
      <c r="H246" s="8">
        <v>1</v>
      </c>
      <c r="I246" s="8">
        <v>2</v>
      </c>
      <c r="J246" s="8">
        <v>12</v>
      </c>
      <c r="K246" s="8">
        <v>10</v>
      </c>
      <c r="L246" s="8">
        <v>8</v>
      </c>
      <c r="M246" s="19">
        <v>38</v>
      </c>
      <c r="N246" s="8">
        <v>0</v>
      </c>
      <c r="O246" s="8">
        <v>0</v>
      </c>
      <c r="P246" s="8">
        <v>0</v>
      </c>
      <c r="Q246" s="8">
        <v>0</v>
      </c>
      <c r="R246" s="8">
        <v>0</v>
      </c>
      <c r="S246" s="8">
        <v>0</v>
      </c>
      <c r="T246" s="8">
        <v>0</v>
      </c>
      <c r="U246" s="19">
        <v>0</v>
      </c>
      <c r="V246" s="8">
        <v>1044</v>
      </c>
      <c r="W246" s="8">
        <v>789</v>
      </c>
      <c r="X246" s="8">
        <v>1721</v>
      </c>
      <c r="Y246" s="8">
        <v>14707</v>
      </c>
      <c r="Z246" s="8">
        <v>0</v>
      </c>
      <c r="AA246" s="8">
        <v>0</v>
      </c>
      <c r="AB246" s="8">
        <v>11</v>
      </c>
      <c r="AC246" s="173">
        <v>243</v>
      </c>
      <c r="AD246" s="173">
        <v>0</v>
      </c>
      <c r="AE246" s="157">
        <f t="shared" si="38"/>
        <v>38</v>
      </c>
      <c r="AF246" s="157">
        <f t="shared" si="39"/>
        <v>37</v>
      </c>
      <c r="AG246" s="157">
        <f t="shared" si="40"/>
        <v>567532</v>
      </c>
      <c r="AH246" s="127">
        <v>150</v>
      </c>
      <c r="AI246" s="46">
        <v>77735</v>
      </c>
      <c r="AJ246" s="19">
        <v>44509</v>
      </c>
      <c r="AK246" s="88">
        <v>38</v>
      </c>
      <c r="AL246" s="88">
        <v>14</v>
      </c>
      <c r="AM246" s="87">
        <v>24</v>
      </c>
      <c r="AN246" s="87">
        <v>0</v>
      </c>
      <c r="AO246" s="91">
        <v>13</v>
      </c>
      <c r="AP246" s="91">
        <v>41</v>
      </c>
      <c r="AQ246" s="92">
        <v>17</v>
      </c>
      <c r="AR246" s="92">
        <v>5</v>
      </c>
      <c r="AS246" s="89">
        <v>12</v>
      </c>
      <c r="AT246" s="89">
        <v>7</v>
      </c>
      <c r="AU246" s="90">
        <v>11</v>
      </c>
      <c r="AV246" s="90">
        <v>10</v>
      </c>
      <c r="AW246" s="21">
        <f t="shared" si="41"/>
        <v>66.367026893437284</v>
      </c>
      <c r="AX246" s="21">
        <f>IFERROR(INT(AW246*'udziały-w-rynku'!$C$27),0)</f>
        <v>330</v>
      </c>
      <c r="AY246" s="39">
        <f t="shared" si="42"/>
        <v>330</v>
      </c>
      <c r="AZ246" s="34">
        <f t="shared" si="43"/>
        <v>293</v>
      </c>
      <c r="BA246" s="31">
        <f t="shared" si="44"/>
        <v>8.9189189189189193</v>
      </c>
      <c r="BB246" s="70" t="s">
        <v>429</v>
      </c>
      <c r="BC246" s="125" t="s">
        <v>426</v>
      </c>
      <c r="BD246" s="70">
        <f t="shared" si="49"/>
        <v>37</v>
      </c>
      <c r="BE246" s="71">
        <f t="shared" si="45"/>
        <v>6.0091468960320139E-5</v>
      </c>
      <c r="BF246" s="161">
        <f t="shared" si="46"/>
        <v>38.20020690954447</v>
      </c>
      <c r="BG246" s="39">
        <f>INT(IFERROR(AO246*(1/($AJ246/$AI246)),0)*'udziały-w-rynku'!$C$27)</f>
        <v>113</v>
      </c>
      <c r="BH246" s="39">
        <f>INT(IFERROR(AQ246*(1/($AJ246/$AI246)),0)*'udziały-w-rynku'!$C$27)</f>
        <v>147</v>
      </c>
      <c r="BI246" s="21">
        <f t="shared" si="47"/>
        <v>41.91601698532881</v>
      </c>
      <c r="BJ246" s="21">
        <f>IFERROR(INT(BI246*'udziały-w-rynku'!$C$27),0)</f>
        <v>208</v>
      </c>
      <c r="BK246" s="170">
        <f t="shared" si="48"/>
        <v>208</v>
      </c>
      <c r="BL246" s="40">
        <f>INT(IFERROR(AS246*(1/($AJ246/$AI246)),0)*'udziały-w-rynku'!$C$27)</f>
        <v>104</v>
      </c>
      <c r="BM246" s="40">
        <f>INT(IFERROR(AU246*(1/($AJ246/$AI246)),0)*'udziały-w-rynku'!$C$27)</f>
        <v>95</v>
      </c>
    </row>
    <row r="247" spans="1:65">
      <c r="A247" s="158">
        <f>VLOOKUP(B247,konwerter_rejonów!A:B,2,FALSE)</f>
        <v>244</v>
      </c>
      <c r="B247" s="11">
        <v>244</v>
      </c>
      <c r="C247" s="85" t="str">
        <f>IFERROR(VLOOKUP(A247,konwerter_rejonów!E:F,2,FALSE),A247)</f>
        <v>A50</v>
      </c>
      <c r="D247" s="8" t="s">
        <v>385</v>
      </c>
      <c r="E247" s="8" t="str">
        <f>VLOOKUP(B247,konwerter_rejonów!A:C,3,FALSE)</f>
        <v>Jerzmanowska</v>
      </c>
      <c r="F247" s="8">
        <v>1</v>
      </c>
      <c r="G247" s="8">
        <v>2</v>
      </c>
      <c r="H247" s="8">
        <v>1</v>
      </c>
      <c r="I247" s="8">
        <v>0</v>
      </c>
      <c r="J247" s="8">
        <v>8</v>
      </c>
      <c r="K247" s="8">
        <v>3</v>
      </c>
      <c r="L247" s="8">
        <v>1</v>
      </c>
      <c r="M247" s="19">
        <v>16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8">
        <v>0</v>
      </c>
      <c r="T247" s="8">
        <v>0</v>
      </c>
      <c r="U247" s="19">
        <v>0</v>
      </c>
      <c r="V247" s="8">
        <v>896</v>
      </c>
      <c r="W247" s="8">
        <v>59</v>
      </c>
      <c r="X247" s="8">
        <v>679</v>
      </c>
      <c r="Y247" s="8">
        <v>10</v>
      </c>
      <c r="Z247" s="8">
        <v>0</v>
      </c>
      <c r="AA247" s="8">
        <v>0</v>
      </c>
      <c r="AB247" s="8">
        <v>0</v>
      </c>
      <c r="AC247" s="173">
        <v>244</v>
      </c>
      <c r="AD247" s="173">
        <v>242</v>
      </c>
      <c r="AE247" s="157">
        <f t="shared" si="38"/>
        <v>16</v>
      </c>
      <c r="AF247" s="157">
        <f t="shared" si="39"/>
        <v>15</v>
      </c>
      <c r="AG247" s="157">
        <f t="shared" si="40"/>
        <v>567532</v>
      </c>
      <c r="AH247" s="127">
        <v>39</v>
      </c>
      <c r="AI247" s="46">
        <v>77735</v>
      </c>
      <c r="AJ247" s="19">
        <v>44509</v>
      </c>
      <c r="AK247" s="88" t="s">
        <v>871</v>
      </c>
      <c r="AL247" s="88" t="s">
        <v>871</v>
      </c>
      <c r="AM247" s="87" t="s">
        <v>871</v>
      </c>
      <c r="AN247" s="87" t="s">
        <v>871</v>
      </c>
      <c r="AO247" s="91" t="s">
        <v>871</v>
      </c>
      <c r="AP247" s="91" t="s">
        <v>871</v>
      </c>
      <c r="AQ247" s="92" t="s">
        <v>871</v>
      </c>
      <c r="AR247" s="92" t="s">
        <v>871</v>
      </c>
      <c r="AS247" s="89" t="s">
        <v>871</v>
      </c>
      <c r="AT247" s="89" t="s">
        <v>871</v>
      </c>
      <c r="AU247" s="90" t="s">
        <v>871</v>
      </c>
      <c r="AV247" s="90" t="s">
        <v>871</v>
      </c>
      <c r="AW247" s="21">
        <f t="shared" si="41"/>
        <v>0</v>
      </c>
      <c r="AX247" s="21">
        <f>IFERROR(INT(AW247*'udziały-w-rynku'!$C$27),0)</f>
        <v>0</v>
      </c>
      <c r="AY247" s="39">
        <f t="shared" si="42"/>
        <v>0</v>
      </c>
      <c r="AZ247" s="34">
        <f t="shared" si="43"/>
        <v>-15</v>
      </c>
      <c r="BA247" s="31">
        <f t="shared" si="44"/>
        <v>0</v>
      </c>
      <c r="BB247" s="70" t="s">
        <v>429</v>
      </c>
      <c r="BC247" s="125" t="s">
        <v>426</v>
      </c>
      <c r="BD247" s="70">
        <f t="shared" si="49"/>
        <v>15</v>
      </c>
      <c r="BE247" s="71">
        <f t="shared" si="45"/>
        <v>2.4361406335264921E-5</v>
      </c>
      <c r="BF247" s="161">
        <f t="shared" si="46"/>
        <v>15.486570368734245</v>
      </c>
      <c r="BG247" s="39">
        <f>INT(IFERROR(AO247*(1/($AJ247/$AI247)),0)*'udziały-w-rynku'!$C$27)</f>
        <v>0</v>
      </c>
      <c r="BH247" s="39">
        <f>INT(IFERROR(AQ247*(1/($AJ247/$AI247)),0)*'udziały-w-rynku'!$C$27)</f>
        <v>0</v>
      </c>
      <c r="BI247" s="21">
        <f t="shared" si="47"/>
        <v>0</v>
      </c>
      <c r="BJ247" s="21">
        <f>IFERROR(INT(BI247*'udziały-w-rynku'!$C$27),0)</f>
        <v>0</v>
      </c>
      <c r="BK247" s="170">
        <f t="shared" si="48"/>
        <v>0</v>
      </c>
      <c r="BL247" s="40">
        <f>INT(IFERROR(AS247*(1/($AJ247/$AI247)),0)*'udziały-w-rynku'!$C$27)</f>
        <v>0</v>
      </c>
      <c r="BM247" s="40">
        <f>INT(IFERROR(AU247*(1/($AJ247/$AI247)),0)*'udziały-w-rynku'!$C$27)</f>
        <v>0</v>
      </c>
    </row>
    <row r="248" spans="1:65">
      <c r="A248" s="158">
        <f>VLOOKUP(B248,konwerter_rejonów!A:B,2,FALSE)</f>
        <v>245</v>
      </c>
      <c r="B248" s="11">
        <v>245</v>
      </c>
      <c r="C248" s="85" t="str">
        <f>IFERROR(VLOOKUP(A248,konwerter_rejonów!E:F,2,FALSE),A248)</f>
        <v>A50</v>
      </c>
      <c r="D248" s="8" t="s">
        <v>385</v>
      </c>
      <c r="E248" s="8" t="str">
        <f>VLOOKUP(B248,konwerter_rejonów!A:C,3,FALSE)</f>
        <v>Jerzmanowska (Baza)</v>
      </c>
      <c r="F248" s="8">
        <v>0</v>
      </c>
      <c r="G248" s="8">
        <v>1</v>
      </c>
      <c r="H248" s="8">
        <v>0</v>
      </c>
      <c r="I248" s="8">
        <v>1</v>
      </c>
      <c r="J248" s="8">
        <v>1</v>
      </c>
      <c r="K248" s="8">
        <v>1</v>
      </c>
      <c r="L248" s="8">
        <v>1</v>
      </c>
      <c r="M248" s="19">
        <v>5</v>
      </c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19">
        <v>0</v>
      </c>
      <c r="V248" s="8">
        <v>6989</v>
      </c>
      <c r="W248" s="8">
        <v>31014</v>
      </c>
      <c r="X248" s="8">
        <v>558</v>
      </c>
      <c r="Y248" s="8">
        <v>2056</v>
      </c>
      <c r="Z248" s="8">
        <v>0</v>
      </c>
      <c r="AA248" s="8">
        <v>0</v>
      </c>
      <c r="AB248" s="8">
        <v>7</v>
      </c>
      <c r="AC248" s="173">
        <v>245</v>
      </c>
      <c r="AD248" s="173">
        <v>0</v>
      </c>
      <c r="AE248" s="157">
        <f t="shared" si="38"/>
        <v>5</v>
      </c>
      <c r="AF248" s="157">
        <f t="shared" si="39"/>
        <v>5</v>
      </c>
      <c r="AG248" s="157">
        <f t="shared" si="40"/>
        <v>567532</v>
      </c>
      <c r="AH248" s="127">
        <v>1479</v>
      </c>
      <c r="AI248" s="46">
        <v>77735</v>
      </c>
      <c r="AJ248" s="19">
        <v>44509</v>
      </c>
      <c r="AK248" s="88">
        <v>120</v>
      </c>
      <c r="AL248" s="88">
        <v>99</v>
      </c>
      <c r="AM248" s="87">
        <v>71</v>
      </c>
      <c r="AN248" s="87">
        <v>0</v>
      </c>
      <c r="AO248" s="91">
        <v>57</v>
      </c>
      <c r="AP248" s="91">
        <v>-1</v>
      </c>
      <c r="AQ248" s="92">
        <v>78</v>
      </c>
      <c r="AR248" s="92">
        <v>66</v>
      </c>
      <c r="AS248" s="89">
        <v>31</v>
      </c>
      <c r="AT248" s="89">
        <v>29</v>
      </c>
      <c r="AU248" s="90">
        <v>54</v>
      </c>
      <c r="AV248" s="90">
        <v>47</v>
      </c>
      <c r="AW248" s="21">
        <f t="shared" si="41"/>
        <v>209.58008492664405</v>
      </c>
      <c r="AX248" s="21">
        <f>IFERROR(INT(AW248*'udziały-w-rynku'!$C$27),0)</f>
        <v>1044</v>
      </c>
      <c r="AY248" s="39">
        <f t="shared" si="42"/>
        <v>1044</v>
      </c>
      <c r="AZ248" s="34">
        <f t="shared" si="43"/>
        <v>1039</v>
      </c>
      <c r="BA248" s="31">
        <f t="shared" si="44"/>
        <v>208.8</v>
      </c>
      <c r="BB248" s="70" t="s">
        <v>429</v>
      </c>
      <c r="BC248" s="125" t="s">
        <v>426</v>
      </c>
      <c r="BD248" s="70">
        <f t="shared" si="49"/>
        <v>5</v>
      </c>
      <c r="BE248" s="71">
        <f t="shared" si="45"/>
        <v>8.1204687784216408E-6</v>
      </c>
      <c r="BF248" s="161">
        <f t="shared" si="46"/>
        <v>5.1621901229114151</v>
      </c>
      <c r="BG248" s="39">
        <f>INT(IFERROR(AO248*(1/($AJ248/$AI248)),0)*'udziały-w-rynku'!$C$27)</f>
        <v>495</v>
      </c>
      <c r="BH248" s="39">
        <f>INT(IFERROR(AQ248*(1/($AJ248/$AI248)),0)*'udziały-w-rynku'!$C$27)</f>
        <v>678</v>
      </c>
      <c r="BI248" s="21">
        <f t="shared" si="47"/>
        <v>124.00155024826439</v>
      </c>
      <c r="BJ248" s="21">
        <f>IFERROR(INT(BI248*'udziały-w-rynku'!$C$27),0)</f>
        <v>617</v>
      </c>
      <c r="BK248" s="170">
        <f t="shared" si="48"/>
        <v>617</v>
      </c>
      <c r="BL248" s="40">
        <f>INT(IFERROR(AS248*(1/($AJ248/$AI248)),0)*'udziały-w-rynku'!$C$27)</f>
        <v>269</v>
      </c>
      <c r="BM248" s="40">
        <f>INT(IFERROR(AU248*(1/($AJ248/$AI248)),0)*'udziały-w-rynku'!$C$27)</f>
        <v>469</v>
      </c>
    </row>
    <row r="249" spans="1:65">
      <c r="A249" s="158">
        <f>VLOOKUP(B249,konwerter_rejonów!A:B,2,FALSE)</f>
        <v>246</v>
      </c>
      <c r="B249" s="11">
        <v>246</v>
      </c>
      <c r="C249" s="85" t="str">
        <f>IFERROR(VLOOKUP(A249,konwerter_rejonów!E:F,2,FALSE),A249)</f>
        <v>A50</v>
      </c>
      <c r="D249" s="8" t="s">
        <v>385</v>
      </c>
      <c r="E249" s="8" t="str">
        <f>VLOOKUP(B249,konwerter_rejonów!A:C,3,FALSE)</f>
        <v>Przybyły</v>
      </c>
      <c r="F249" s="8">
        <v>12</v>
      </c>
      <c r="G249" s="8">
        <v>7</v>
      </c>
      <c r="H249" s="8">
        <v>4</v>
      </c>
      <c r="I249" s="8">
        <v>7</v>
      </c>
      <c r="J249" s="8">
        <v>31</v>
      </c>
      <c r="K249" s="8">
        <v>23</v>
      </c>
      <c r="L249" s="8">
        <v>18</v>
      </c>
      <c r="M249" s="19">
        <v>102</v>
      </c>
      <c r="N249" s="8">
        <v>0</v>
      </c>
      <c r="O249" s="8">
        <v>0</v>
      </c>
      <c r="P249" s="8">
        <v>0</v>
      </c>
      <c r="Q249" s="8">
        <v>0</v>
      </c>
      <c r="R249" s="8">
        <v>1</v>
      </c>
      <c r="S249" s="8">
        <v>2</v>
      </c>
      <c r="T249" s="8">
        <v>1</v>
      </c>
      <c r="U249" s="19">
        <v>4</v>
      </c>
      <c r="V249" s="8">
        <v>6410</v>
      </c>
      <c r="W249" s="8">
        <v>5144</v>
      </c>
      <c r="X249" s="8">
        <v>5118</v>
      </c>
      <c r="Y249" s="8">
        <v>253</v>
      </c>
      <c r="Z249" s="8">
        <v>0</v>
      </c>
      <c r="AA249" s="8">
        <v>0</v>
      </c>
      <c r="AB249" s="8">
        <v>1</v>
      </c>
      <c r="AC249" s="173">
        <v>246</v>
      </c>
      <c r="AD249" s="173">
        <v>0</v>
      </c>
      <c r="AE249" s="157">
        <f t="shared" si="38"/>
        <v>106</v>
      </c>
      <c r="AF249" s="157">
        <f t="shared" si="39"/>
        <v>94</v>
      </c>
      <c r="AG249" s="157">
        <f t="shared" si="40"/>
        <v>567532</v>
      </c>
      <c r="AH249" s="127">
        <v>316</v>
      </c>
      <c r="AI249" s="46">
        <v>77735</v>
      </c>
      <c r="AJ249" s="19">
        <v>44509</v>
      </c>
      <c r="AK249" s="88">
        <v>55</v>
      </c>
      <c r="AL249" s="88">
        <v>24</v>
      </c>
      <c r="AM249" s="87">
        <v>16</v>
      </c>
      <c r="AN249" s="87">
        <v>0</v>
      </c>
      <c r="AO249" s="91">
        <v>28</v>
      </c>
      <c r="AP249" s="91">
        <v>33</v>
      </c>
      <c r="AQ249" s="92">
        <v>29</v>
      </c>
      <c r="AR249" s="92">
        <v>18</v>
      </c>
      <c r="AS249" s="89">
        <v>8</v>
      </c>
      <c r="AT249" s="89">
        <v>-1</v>
      </c>
      <c r="AU249" s="90">
        <v>20</v>
      </c>
      <c r="AV249" s="90">
        <v>17</v>
      </c>
      <c r="AW249" s="21">
        <f t="shared" si="41"/>
        <v>96.057538924711864</v>
      </c>
      <c r="AX249" s="21">
        <f>IFERROR(INT(AW249*'udziały-w-rynku'!$C$27),0)</f>
        <v>478</v>
      </c>
      <c r="AY249" s="39">
        <f t="shared" si="42"/>
        <v>478</v>
      </c>
      <c r="AZ249" s="34">
        <f t="shared" si="43"/>
        <v>384</v>
      </c>
      <c r="BA249" s="31">
        <f t="shared" si="44"/>
        <v>5.0851063829787231</v>
      </c>
      <c r="BB249" s="70" t="s">
        <v>429</v>
      </c>
      <c r="BC249" s="125" t="s">
        <v>426</v>
      </c>
      <c r="BD249" s="70">
        <f t="shared" si="49"/>
        <v>94</v>
      </c>
      <c r="BE249" s="71">
        <f t="shared" si="45"/>
        <v>1.5266481303432685E-4</v>
      </c>
      <c r="BF249" s="161">
        <f t="shared" si="46"/>
        <v>97.049174310734614</v>
      </c>
      <c r="BG249" s="39">
        <f>INT(IFERROR(AO249*(1/($AJ249/$AI249)),0)*'udziały-w-rynku'!$C$27)</f>
        <v>243</v>
      </c>
      <c r="BH249" s="39">
        <f>INT(IFERROR(AQ249*(1/($AJ249/$AI249)),0)*'udziały-w-rynku'!$C$27)</f>
        <v>252</v>
      </c>
      <c r="BI249" s="21">
        <f t="shared" si="47"/>
        <v>27.944011323552541</v>
      </c>
      <c r="BJ249" s="21">
        <f>IFERROR(INT(BI249*'udziały-w-rynku'!$C$27),0)</f>
        <v>139</v>
      </c>
      <c r="BK249" s="170">
        <f t="shared" si="48"/>
        <v>139</v>
      </c>
      <c r="BL249" s="40">
        <f>INT(IFERROR(AS249*(1/($AJ249/$AI249)),0)*'udziały-w-rynku'!$C$27)</f>
        <v>69</v>
      </c>
      <c r="BM249" s="40">
        <f>INT(IFERROR(AU249*(1/($AJ249/$AI249)),0)*'udziały-w-rynku'!$C$27)</f>
        <v>174</v>
      </c>
    </row>
    <row r="250" spans="1:65">
      <c r="A250" s="158">
        <f>VLOOKUP(B250,konwerter_rejonów!A:B,2,FALSE)</f>
        <v>247</v>
      </c>
      <c r="B250" s="11">
        <v>247</v>
      </c>
      <c r="C250" s="85">
        <f>IFERROR(VLOOKUP(A250,konwerter_rejonów!E:F,2,FALSE),A250)</f>
        <v>247</v>
      </c>
      <c r="D250" s="8" t="s">
        <v>385</v>
      </c>
      <c r="E250" s="8" t="str">
        <f>VLOOKUP(B250,konwerter_rejonów!A:C,3,FALSE)</f>
        <v>Żerniki</v>
      </c>
      <c r="F250" s="8">
        <v>294</v>
      </c>
      <c r="G250" s="8">
        <v>470</v>
      </c>
      <c r="H250" s="8">
        <v>130</v>
      </c>
      <c r="I250" s="8">
        <v>161</v>
      </c>
      <c r="J250" s="8">
        <v>1260</v>
      </c>
      <c r="K250" s="8">
        <v>795</v>
      </c>
      <c r="L250" s="8">
        <v>602</v>
      </c>
      <c r="M250" s="19">
        <v>3712</v>
      </c>
      <c r="N250" s="8">
        <v>8</v>
      </c>
      <c r="O250" s="8">
        <v>7</v>
      </c>
      <c r="P250" s="8">
        <v>1</v>
      </c>
      <c r="Q250" s="8">
        <v>1</v>
      </c>
      <c r="R250" s="8">
        <v>42</v>
      </c>
      <c r="S250" s="8">
        <v>8</v>
      </c>
      <c r="T250" s="8">
        <v>0</v>
      </c>
      <c r="U250" s="19">
        <v>67</v>
      </c>
      <c r="V250" s="8">
        <v>1115</v>
      </c>
      <c r="W250" s="8">
        <v>3140</v>
      </c>
      <c r="X250" s="8">
        <v>213613</v>
      </c>
      <c r="Y250" s="8">
        <v>3283</v>
      </c>
      <c r="Z250" s="8">
        <v>266</v>
      </c>
      <c r="AA250" s="8">
        <v>0</v>
      </c>
      <c r="AB250" s="8">
        <v>9</v>
      </c>
      <c r="AC250" s="173">
        <v>247</v>
      </c>
      <c r="AD250" s="173">
        <v>0</v>
      </c>
      <c r="AE250" s="157">
        <f t="shared" si="38"/>
        <v>3779</v>
      </c>
      <c r="AF250" s="157">
        <f t="shared" si="39"/>
        <v>3485</v>
      </c>
      <c r="AG250" s="157">
        <f t="shared" si="40"/>
        <v>567532</v>
      </c>
      <c r="AH250" s="127">
        <v>1113</v>
      </c>
      <c r="AI250" s="46">
        <v>77735</v>
      </c>
      <c r="AJ250" s="19">
        <v>44509</v>
      </c>
      <c r="AK250" s="88">
        <v>250</v>
      </c>
      <c r="AL250" s="88">
        <v>88</v>
      </c>
      <c r="AM250" s="87">
        <v>151</v>
      </c>
      <c r="AN250" s="87">
        <v>0</v>
      </c>
      <c r="AO250" s="91">
        <v>97</v>
      </c>
      <c r="AP250" s="91">
        <v>39</v>
      </c>
      <c r="AQ250" s="92">
        <v>64</v>
      </c>
      <c r="AR250" s="92">
        <v>42</v>
      </c>
      <c r="AS250" s="89">
        <v>75</v>
      </c>
      <c r="AT250" s="89">
        <v>24</v>
      </c>
      <c r="AU250" s="90">
        <v>48</v>
      </c>
      <c r="AV250" s="90">
        <v>40</v>
      </c>
      <c r="AW250" s="21">
        <f t="shared" si="41"/>
        <v>436.62517693050847</v>
      </c>
      <c r="AX250" s="21">
        <f>IFERROR(INT(AW250*'udziały-w-rynku'!$C$27),0)</f>
        <v>2175</v>
      </c>
      <c r="AY250" s="39">
        <f t="shared" si="42"/>
        <v>2175</v>
      </c>
      <c r="AZ250" s="34">
        <f t="shared" si="43"/>
        <v>-1310</v>
      </c>
      <c r="BA250" s="31">
        <f t="shared" si="44"/>
        <v>0.62410329985652802</v>
      </c>
      <c r="BB250" s="70" t="s">
        <v>429</v>
      </c>
      <c r="BC250" s="125" t="s">
        <v>426</v>
      </c>
      <c r="BD250" s="70">
        <f t="shared" si="49"/>
        <v>3485</v>
      </c>
      <c r="BE250" s="71">
        <f t="shared" si="45"/>
        <v>5.6599667385598832E-3</v>
      </c>
      <c r="BF250" s="161">
        <f t="shared" si="46"/>
        <v>3598.0465156692562</v>
      </c>
      <c r="BG250" s="39">
        <f>INT(IFERROR(AO250*(1/($AJ250/$AI250)),0)*'udziały-w-rynku'!$C$27)</f>
        <v>843</v>
      </c>
      <c r="BH250" s="39">
        <f>INT(IFERROR(AQ250*(1/($AJ250/$AI250)),0)*'udziały-w-rynku'!$C$27)</f>
        <v>556</v>
      </c>
      <c r="BI250" s="21">
        <f t="shared" si="47"/>
        <v>263.72160686602712</v>
      </c>
      <c r="BJ250" s="21">
        <f>IFERROR(INT(BI250*'udziały-w-rynku'!$C$27),0)</f>
        <v>1313</v>
      </c>
      <c r="BK250" s="170">
        <f t="shared" si="48"/>
        <v>1313</v>
      </c>
      <c r="BL250" s="40">
        <f>INT(IFERROR(AS250*(1/($AJ250/$AI250)),0)*'udziały-w-rynku'!$C$27)</f>
        <v>652</v>
      </c>
      <c r="BM250" s="40">
        <f>INT(IFERROR(AU250*(1/($AJ250/$AI250)),0)*'udziały-w-rynku'!$C$27)</f>
        <v>417</v>
      </c>
    </row>
    <row r="251" spans="1:65">
      <c r="A251" s="158">
        <f>VLOOKUP(B251,konwerter_rejonów!A:B,2,FALSE)</f>
        <v>248</v>
      </c>
      <c r="B251" s="11">
        <v>248</v>
      </c>
      <c r="C251" s="85" t="str">
        <f>IFERROR(VLOOKUP(A251,konwerter_rejonów!E:F,2,FALSE),A251)</f>
        <v>A36</v>
      </c>
      <c r="D251" s="8" t="s">
        <v>385</v>
      </c>
      <c r="E251" s="8" t="str">
        <f>VLOOKUP(B251,konwerter_rejonów!A:C,3,FALSE)</f>
        <v>Graniczna/Zagłoby</v>
      </c>
      <c r="F251" s="8">
        <v>1</v>
      </c>
      <c r="G251" s="8">
        <v>0</v>
      </c>
      <c r="H251" s="8">
        <v>0</v>
      </c>
      <c r="I251" s="8">
        <v>1</v>
      </c>
      <c r="J251" s="8">
        <v>2</v>
      </c>
      <c r="K251" s="8">
        <v>0</v>
      </c>
      <c r="L251" s="8">
        <v>2</v>
      </c>
      <c r="M251" s="19">
        <v>6</v>
      </c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19">
        <v>0</v>
      </c>
      <c r="V251" s="8">
        <v>60</v>
      </c>
      <c r="W251" s="8">
        <v>60</v>
      </c>
      <c r="X251" s="8">
        <v>192</v>
      </c>
      <c r="Y251" s="8">
        <v>44</v>
      </c>
      <c r="Z251" s="8">
        <v>0</v>
      </c>
      <c r="AA251" s="8">
        <v>0</v>
      </c>
      <c r="AB251" s="8">
        <v>0</v>
      </c>
      <c r="AC251" s="173">
        <v>248</v>
      </c>
      <c r="AD251" s="173">
        <v>253</v>
      </c>
      <c r="AE251" s="157">
        <f t="shared" si="38"/>
        <v>6</v>
      </c>
      <c r="AF251" s="157">
        <f t="shared" si="39"/>
        <v>5</v>
      </c>
      <c r="AG251" s="157">
        <f t="shared" si="40"/>
        <v>567532</v>
      </c>
      <c r="AH251" s="127">
        <v>151</v>
      </c>
      <c r="AI251" s="46">
        <v>77735</v>
      </c>
      <c r="AJ251" s="19">
        <v>44509</v>
      </c>
      <c r="AK251" s="88" t="s">
        <v>871</v>
      </c>
      <c r="AL251" s="88" t="s">
        <v>871</v>
      </c>
      <c r="AM251" s="87" t="s">
        <v>871</v>
      </c>
      <c r="AN251" s="87" t="s">
        <v>871</v>
      </c>
      <c r="AO251" s="91" t="s">
        <v>871</v>
      </c>
      <c r="AP251" s="91" t="s">
        <v>871</v>
      </c>
      <c r="AQ251" s="92" t="s">
        <v>871</v>
      </c>
      <c r="AR251" s="92" t="s">
        <v>871</v>
      </c>
      <c r="AS251" s="89" t="s">
        <v>871</v>
      </c>
      <c r="AT251" s="89" t="s">
        <v>871</v>
      </c>
      <c r="AU251" s="90" t="s">
        <v>871</v>
      </c>
      <c r="AV251" s="90" t="s">
        <v>871</v>
      </c>
      <c r="AW251" s="21">
        <f t="shared" si="41"/>
        <v>0</v>
      </c>
      <c r="AX251" s="21">
        <f>IFERROR(INT(AW251*'udziały-w-rynku'!$C$27),0)</f>
        <v>0</v>
      </c>
      <c r="AY251" s="39">
        <f t="shared" si="42"/>
        <v>0</v>
      </c>
      <c r="AZ251" s="34">
        <f t="shared" si="43"/>
        <v>-5</v>
      </c>
      <c r="BA251" s="31">
        <f t="shared" si="44"/>
        <v>0</v>
      </c>
      <c r="BB251" s="70" t="s">
        <v>429</v>
      </c>
      <c r="BC251" s="125" t="s">
        <v>426</v>
      </c>
      <c r="BD251" s="70">
        <f t="shared" si="49"/>
        <v>5</v>
      </c>
      <c r="BE251" s="71">
        <f t="shared" si="45"/>
        <v>8.1204687784216408E-6</v>
      </c>
      <c r="BF251" s="161">
        <f t="shared" si="46"/>
        <v>5.1621901229114151</v>
      </c>
      <c r="BG251" s="39">
        <f>INT(IFERROR(AO251*(1/($AJ251/$AI251)),0)*'udziały-w-rynku'!$C$27)</f>
        <v>0</v>
      </c>
      <c r="BH251" s="39">
        <f>INT(IFERROR(AQ251*(1/($AJ251/$AI251)),0)*'udziały-w-rynku'!$C$27)</f>
        <v>0</v>
      </c>
      <c r="BI251" s="21">
        <f t="shared" si="47"/>
        <v>0</v>
      </c>
      <c r="BJ251" s="21">
        <f>IFERROR(INT(BI251*'udziały-w-rynku'!$C$27),0)</f>
        <v>0</v>
      </c>
      <c r="BK251" s="170">
        <f t="shared" si="48"/>
        <v>0</v>
      </c>
      <c r="BL251" s="40">
        <f>INT(IFERROR(AS251*(1/($AJ251/$AI251)),0)*'udziały-w-rynku'!$C$27)</f>
        <v>0</v>
      </c>
      <c r="BM251" s="40">
        <f>INT(IFERROR(AU251*(1/($AJ251/$AI251)),0)*'udziały-w-rynku'!$C$27)</f>
        <v>0</v>
      </c>
    </row>
    <row r="252" spans="1:65">
      <c r="A252" s="158">
        <f>VLOOKUP(B252,konwerter_rejonów!A:B,2,FALSE)</f>
        <v>249</v>
      </c>
      <c r="B252" s="11">
        <v>249</v>
      </c>
      <c r="C252" s="85" t="str">
        <f>IFERROR(VLOOKUP(A252,konwerter_rejonów!E:F,2,FALSE),A252)</f>
        <v>A36</v>
      </c>
      <c r="D252" s="8" t="s">
        <v>385</v>
      </c>
      <c r="E252" s="8" t="str">
        <f>VLOOKUP(B252,konwerter_rejonów!A:C,3,FALSE)</f>
        <v>Strachowicka</v>
      </c>
      <c r="F252" s="8">
        <v>4</v>
      </c>
      <c r="G252" s="8">
        <v>11</v>
      </c>
      <c r="H252" s="8">
        <v>6</v>
      </c>
      <c r="I252" s="8">
        <v>7</v>
      </c>
      <c r="J252" s="8">
        <v>31</v>
      </c>
      <c r="K252" s="8">
        <v>32</v>
      </c>
      <c r="L252" s="8">
        <v>26</v>
      </c>
      <c r="M252" s="19">
        <v>117</v>
      </c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1</v>
      </c>
      <c r="U252" s="19">
        <v>1</v>
      </c>
      <c r="V252" s="8">
        <v>140</v>
      </c>
      <c r="W252" s="8">
        <v>3229</v>
      </c>
      <c r="X252" s="8">
        <v>10415</v>
      </c>
      <c r="Y252" s="8">
        <v>16</v>
      </c>
      <c r="Z252" s="8">
        <v>0</v>
      </c>
      <c r="AA252" s="8">
        <v>0</v>
      </c>
      <c r="AB252" s="8">
        <v>0</v>
      </c>
      <c r="AC252" s="173">
        <v>249</v>
      </c>
      <c r="AD252" s="173">
        <v>252</v>
      </c>
      <c r="AE252" s="157">
        <f t="shared" si="38"/>
        <v>118</v>
      </c>
      <c r="AF252" s="157">
        <f t="shared" si="39"/>
        <v>114</v>
      </c>
      <c r="AG252" s="157">
        <f t="shared" si="40"/>
        <v>567532</v>
      </c>
      <c r="AH252" s="127">
        <v>104</v>
      </c>
      <c r="AI252" s="46">
        <v>77735</v>
      </c>
      <c r="AJ252" s="19">
        <v>44509</v>
      </c>
      <c r="AK252" s="88" t="s">
        <v>871</v>
      </c>
      <c r="AL252" s="88" t="s">
        <v>871</v>
      </c>
      <c r="AM252" s="87" t="s">
        <v>871</v>
      </c>
      <c r="AN252" s="87" t="s">
        <v>871</v>
      </c>
      <c r="AO252" s="91" t="s">
        <v>871</v>
      </c>
      <c r="AP252" s="91" t="s">
        <v>871</v>
      </c>
      <c r="AQ252" s="92" t="s">
        <v>871</v>
      </c>
      <c r="AR252" s="92" t="s">
        <v>871</v>
      </c>
      <c r="AS252" s="89" t="s">
        <v>871</v>
      </c>
      <c r="AT252" s="89" t="s">
        <v>871</v>
      </c>
      <c r="AU252" s="90" t="s">
        <v>871</v>
      </c>
      <c r="AV252" s="90" t="s">
        <v>871</v>
      </c>
      <c r="AW252" s="21">
        <f t="shared" si="41"/>
        <v>0</v>
      </c>
      <c r="AX252" s="21">
        <f>IFERROR(INT(AW252*'udziały-w-rynku'!$C$27),0)</f>
        <v>0</v>
      </c>
      <c r="AY252" s="39">
        <f t="shared" si="42"/>
        <v>0</v>
      </c>
      <c r="AZ252" s="34">
        <f t="shared" si="43"/>
        <v>-114</v>
      </c>
      <c r="BA252" s="31">
        <f t="shared" si="44"/>
        <v>0</v>
      </c>
      <c r="BB252" s="70" t="s">
        <v>429</v>
      </c>
      <c r="BC252" s="125" t="s">
        <v>426</v>
      </c>
      <c r="BD252" s="70">
        <f t="shared" si="49"/>
        <v>114</v>
      </c>
      <c r="BE252" s="71">
        <f t="shared" si="45"/>
        <v>1.8514668814801342E-4</v>
      </c>
      <c r="BF252" s="161">
        <f t="shared" si="46"/>
        <v>117.69793480238027</v>
      </c>
      <c r="BG252" s="39">
        <f>INT(IFERROR(AO252*(1/($AJ252/$AI252)),0)*'udziały-w-rynku'!$C$27)</f>
        <v>0</v>
      </c>
      <c r="BH252" s="39">
        <f>INT(IFERROR(AQ252*(1/($AJ252/$AI252)),0)*'udziały-w-rynku'!$C$27)</f>
        <v>0</v>
      </c>
      <c r="BI252" s="21">
        <f t="shared" si="47"/>
        <v>0</v>
      </c>
      <c r="BJ252" s="21">
        <f>IFERROR(INT(BI252*'udziały-w-rynku'!$C$27),0)</f>
        <v>0</v>
      </c>
      <c r="BK252" s="170">
        <f t="shared" si="48"/>
        <v>0</v>
      </c>
      <c r="BL252" s="40">
        <f>INT(IFERROR(AS252*(1/($AJ252/$AI252)),0)*'udziały-w-rynku'!$C$27)</f>
        <v>0</v>
      </c>
      <c r="BM252" s="40">
        <f>INT(IFERROR(AU252*(1/($AJ252/$AI252)),0)*'udziały-w-rynku'!$C$27)</f>
        <v>0</v>
      </c>
    </row>
    <row r="253" spans="1:65">
      <c r="A253" s="158">
        <f>VLOOKUP(B253,konwerter_rejonów!A:B,2,FALSE)</f>
        <v>250</v>
      </c>
      <c r="B253" s="11">
        <v>250</v>
      </c>
      <c r="C253" s="85" t="str">
        <f>IFERROR(VLOOKUP(A253,konwerter_rejonów!E:F,2,FALSE),A253)</f>
        <v>A35</v>
      </c>
      <c r="D253" s="8" t="s">
        <v>385</v>
      </c>
      <c r="E253" s="8" t="str">
        <f>VLOOKUP(B253,konwerter_rejonów!A:C,3,FALSE)</f>
        <v>Osiniec</v>
      </c>
      <c r="F253" s="8">
        <v>10</v>
      </c>
      <c r="G253" s="8">
        <v>18</v>
      </c>
      <c r="H253" s="8">
        <v>5</v>
      </c>
      <c r="I253" s="8">
        <v>11</v>
      </c>
      <c r="J253" s="8">
        <v>52</v>
      </c>
      <c r="K253" s="8">
        <v>42</v>
      </c>
      <c r="L253" s="8">
        <v>38</v>
      </c>
      <c r="M253" s="19">
        <v>176</v>
      </c>
      <c r="N253" s="8">
        <v>0</v>
      </c>
      <c r="O253" s="8">
        <v>0</v>
      </c>
      <c r="P253" s="8">
        <v>0</v>
      </c>
      <c r="Q253" s="8">
        <v>0</v>
      </c>
      <c r="R253" s="8">
        <v>1</v>
      </c>
      <c r="S253" s="8">
        <v>1</v>
      </c>
      <c r="T253" s="8">
        <v>0</v>
      </c>
      <c r="U253" s="19">
        <v>2</v>
      </c>
      <c r="V253" s="8">
        <v>54</v>
      </c>
      <c r="W253" s="8">
        <v>1523</v>
      </c>
      <c r="X253" s="8">
        <v>10607</v>
      </c>
      <c r="Y253" s="8">
        <v>25</v>
      </c>
      <c r="Z253" s="8">
        <v>0</v>
      </c>
      <c r="AA253" s="8">
        <v>0</v>
      </c>
      <c r="AB253" s="8">
        <v>0</v>
      </c>
      <c r="AC253" s="173">
        <v>250</v>
      </c>
      <c r="AD253" s="173">
        <v>242</v>
      </c>
      <c r="AE253" s="157">
        <f t="shared" si="38"/>
        <v>178</v>
      </c>
      <c r="AF253" s="157">
        <f t="shared" si="39"/>
        <v>168</v>
      </c>
      <c r="AG253" s="157">
        <f t="shared" si="40"/>
        <v>567532</v>
      </c>
      <c r="AH253" s="127">
        <v>38</v>
      </c>
      <c r="AI253" s="46">
        <v>77735</v>
      </c>
      <c r="AJ253" s="19">
        <v>44509</v>
      </c>
      <c r="AK253" s="88" t="s">
        <v>871</v>
      </c>
      <c r="AL253" s="88" t="s">
        <v>871</v>
      </c>
      <c r="AM253" s="87" t="s">
        <v>871</v>
      </c>
      <c r="AN253" s="87" t="s">
        <v>871</v>
      </c>
      <c r="AO253" s="91" t="s">
        <v>871</v>
      </c>
      <c r="AP253" s="91" t="s">
        <v>871</v>
      </c>
      <c r="AQ253" s="92" t="s">
        <v>871</v>
      </c>
      <c r="AR253" s="92" t="s">
        <v>871</v>
      </c>
      <c r="AS253" s="89" t="s">
        <v>871</v>
      </c>
      <c r="AT253" s="89" t="s">
        <v>871</v>
      </c>
      <c r="AU253" s="90" t="s">
        <v>871</v>
      </c>
      <c r="AV253" s="90" t="s">
        <v>871</v>
      </c>
      <c r="AW253" s="21">
        <f t="shared" si="41"/>
        <v>0</v>
      </c>
      <c r="AX253" s="21">
        <f>IFERROR(INT(AW253*'udziały-w-rynku'!$C$27),0)</f>
        <v>0</v>
      </c>
      <c r="AY253" s="39">
        <f t="shared" si="42"/>
        <v>0</v>
      </c>
      <c r="AZ253" s="34">
        <f t="shared" si="43"/>
        <v>-168</v>
      </c>
      <c r="BA253" s="31">
        <f t="shared" si="44"/>
        <v>0</v>
      </c>
      <c r="BB253" s="70" t="s">
        <v>429</v>
      </c>
      <c r="BC253" s="125" t="s">
        <v>426</v>
      </c>
      <c r="BD253" s="70">
        <f t="shared" si="49"/>
        <v>168</v>
      </c>
      <c r="BE253" s="71">
        <f t="shared" si="45"/>
        <v>2.7284775095496715E-4</v>
      </c>
      <c r="BF253" s="161">
        <f t="shared" si="46"/>
        <v>173.44958812982358</v>
      </c>
      <c r="BG253" s="39">
        <f>INT(IFERROR(AO253*(1/($AJ253/$AI253)),0)*'udziały-w-rynku'!$C$27)</f>
        <v>0</v>
      </c>
      <c r="BH253" s="39">
        <f>INT(IFERROR(AQ253*(1/($AJ253/$AI253)),0)*'udziały-w-rynku'!$C$27)</f>
        <v>0</v>
      </c>
      <c r="BI253" s="21">
        <f t="shared" si="47"/>
        <v>0</v>
      </c>
      <c r="BJ253" s="21">
        <f>IFERROR(INT(BI253*'udziały-w-rynku'!$C$27),0)</f>
        <v>0</v>
      </c>
      <c r="BK253" s="170">
        <f t="shared" si="48"/>
        <v>0</v>
      </c>
      <c r="BL253" s="40">
        <f>INT(IFERROR(AS253*(1/($AJ253/$AI253)),0)*'udziały-w-rynku'!$C$27)</f>
        <v>0</v>
      </c>
      <c r="BM253" s="40">
        <f>INT(IFERROR(AU253*(1/($AJ253/$AI253)),0)*'udziały-w-rynku'!$C$27)</f>
        <v>0</v>
      </c>
    </row>
    <row r="254" spans="1:65">
      <c r="A254" s="158">
        <f>VLOOKUP(B254,konwerter_rejonów!A:B,2,FALSE)</f>
        <v>251</v>
      </c>
      <c r="B254" s="11">
        <v>251</v>
      </c>
      <c r="C254" s="85" t="str">
        <f>IFERROR(VLOOKUP(A254,konwerter_rejonów!E:F,2,FALSE),A254)</f>
        <v>A36</v>
      </c>
      <c r="D254" s="8" t="s">
        <v>385</v>
      </c>
      <c r="E254" s="8" t="str">
        <f>VLOOKUP(B254,konwerter_rejonów!A:C,3,FALSE)</f>
        <v>Rdestowa</v>
      </c>
      <c r="F254" s="8">
        <v>2</v>
      </c>
      <c r="G254" s="8">
        <v>1</v>
      </c>
      <c r="H254" s="8">
        <v>0</v>
      </c>
      <c r="I254" s="8">
        <v>1</v>
      </c>
      <c r="J254" s="8">
        <v>5</v>
      </c>
      <c r="K254" s="8">
        <v>6</v>
      </c>
      <c r="L254" s="8">
        <v>5</v>
      </c>
      <c r="M254" s="19">
        <v>20</v>
      </c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19">
        <v>0</v>
      </c>
      <c r="V254" s="8">
        <v>699</v>
      </c>
      <c r="W254" s="8">
        <v>72</v>
      </c>
      <c r="X254" s="8">
        <v>2671</v>
      </c>
      <c r="Y254" s="8">
        <v>0</v>
      </c>
      <c r="Z254" s="8">
        <v>0</v>
      </c>
      <c r="AA254" s="8">
        <v>0</v>
      </c>
      <c r="AB254" s="8">
        <v>0</v>
      </c>
      <c r="AC254" s="173">
        <v>251</v>
      </c>
      <c r="AD254" s="173">
        <v>252</v>
      </c>
      <c r="AE254" s="157">
        <f t="shared" si="38"/>
        <v>20</v>
      </c>
      <c r="AF254" s="157">
        <f t="shared" si="39"/>
        <v>18</v>
      </c>
      <c r="AG254" s="157">
        <f t="shared" si="40"/>
        <v>567532</v>
      </c>
      <c r="AH254" s="127">
        <v>38</v>
      </c>
      <c r="AI254" s="46">
        <v>77735</v>
      </c>
      <c r="AJ254" s="19">
        <v>44509</v>
      </c>
      <c r="AK254" s="88" t="s">
        <v>871</v>
      </c>
      <c r="AL254" s="88" t="s">
        <v>871</v>
      </c>
      <c r="AM254" s="87" t="s">
        <v>871</v>
      </c>
      <c r="AN254" s="87" t="s">
        <v>871</v>
      </c>
      <c r="AO254" s="91" t="s">
        <v>871</v>
      </c>
      <c r="AP254" s="91" t="s">
        <v>871</v>
      </c>
      <c r="AQ254" s="92" t="s">
        <v>871</v>
      </c>
      <c r="AR254" s="92" t="s">
        <v>871</v>
      </c>
      <c r="AS254" s="89" t="s">
        <v>871</v>
      </c>
      <c r="AT254" s="89" t="s">
        <v>871</v>
      </c>
      <c r="AU254" s="90" t="s">
        <v>871</v>
      </c>
      <c r="AV254" s="90" t="s">
        <v>871</v>
      </c>
      <c r="AW254" s="21">
        <f t="shared" si="41"/>
        <v>0</v>
      </c>
      <c r="AX254" s="21">
        <f>IFERROR(INT(AW254*'udziały-w-rynku'!$C$27),0)</f>
        <v>0</v>
      </c>
      <c r="AY254" s="39">
        <f t="shared" si="42"/>
        <v>0</v>
      </c>
      <c r="AZ254" s="34">
        <f t="shared" si="43"/>
        <v>-18</v>
      </c>
      <c r="BA254" s="31">
        <f t="shared" si="44"/>
        <v>0</v>
      </c>
      <c r="BB254" s="70" t="s">
        <v>429</v>
      </c>
      <c r="BC254" s="125" t="s">
        <v>426</v>
      </c>
      <c r="BD254" s="70">
        <f t="shared" si="49"/>
        <v>18</v>
      </c>
      <c r="BE254" s="71">
        <f t="shared" si="45"/>
        <v>2.9233687602317907E-5</v>
      </c>
      <c r="BF254" s="161">
        <f t="shared" si="46"/>
        <v>18.583884442481096</v>
      </c>
      <c r="BG254" s="39">
        <f>INT(IFERROR(AO254*(1/($AJ254/$AI254)),0)*'udziały-w-rynku'!$C$27)</f>
        <v>0</v>
      </c>
      <c r="BH254" s="39">
        <f>INT(IFERROR(AQ254*(1/($AJ254/$AI254)),0)*'udziały-w-rynku'!$C$27)</f>
        <v>0</v>
      </c>
      <c r="BI254" s="21">
        <f t="shared" si="47"/>
        <v>0</v>
      </c>
      <c r="BJ254" s="21">
        <f>IFERROR(INT(BI254*'udziały-w-rynku'!$C$27),0)</f>
        <v>0</v>
      </c>
      <c r="BK254" s="170">
        <f t="shared" si="48"/>
        <v>0</v>
      </c>
      <c r="BL254" s="40">
        <f>INT(IFERROR(AS254*(1/($AJ254/$AI254)),0)*'udziały-w-rynku'!$C$27)</f>
        <v>0</v>
      </c>
      <c r="BM254" s="40">
        <f>INT(IFERROR(AU254*(1/($AJ254/$AI254)),0)*'udziały-w-rynku'!$C$27)</f>
        <v>0</v>
      </c>
    </row>
    <row r="255" spans="1:65">
      <c r="A255" s="158">
        <f>VLOOKUP(B255,konwerter_rejonów!A:B,2,FALSE)</f>
        <v>252</v>
      </c>
      <c r="B255" s="11">
        <v>252</v>
      </c>
      <c r="C255" s="85" t="str">
        <f>IFERROR(VLOOKUP(A255,konwerter_rejonów!E:F,2,FALSE),A255)</f>
        <v>A36</v>
      </c>
      <c r="D255" s="8" t="s">
        <v>385</v>
      </c>
      <c r="E255" s="8" t="str">
        <f>VLOOKUP(B255,konwerter_rejonów!A:C,3,FALSE)</f>
        <v>Strachowice/Port Lotn.</v>
      </c>
      <c r="F255" s="8">
        <v>20</v>
      </c>
      <c r="G255" s="8">
        <v>38</v>
      </c>
      <c r="H255" s="8">
        <v>14</v>
      </c>
      <c r="I255" s="8">
        <v>22</v>
      </c>
      <c r="J255" s="8">
        <v>111</v>
      </c>
      <c r="K255" s="8">
        <v>107</v>
      </c>
      <c r="L255" s="8">
        <v>65</v>
      </c>
      <c r="M255" s="19">
        <v>377</v>
      </c>
      <c r="N255" s="8">
        <v>0</v>
      </c>
      <c r="O255" s="8">
        <v>1</v>
      </c>
      <c r="P255" s="8">
        <v>1</v>
      </c>
      <c r="Q255" s="8">
        <v>1</v>
      </c>
      <c r="R255" s="8">
        <v>3</v>
      </c>
      <c r="S255" s="8">
        <v>1</v>
      </c>
      <c r="T255" s="8">
        <v>0</v>
      </c>
      <c r="U255" s="19">
        <v>7</v>
      </c>
      <c r="V255" s="8">
        <v>6896</v>
      </c>
      <c r="W255" s="8">
        <v>7637</v>
      </c>
      <c r="X255" s="8">
        <v>23280</v>
      </c>
      <c r="Y255" s="8">
        <v>2776</v>
      </c>
      <c r="Z255" s="8">
        <v>0</v>
      </c>
      <c r="AA255" s="8">
        <v>0</v>
      </c>
      <c r="AB255" s="8">
        <v>34</v>
      </c>
      <c r="AC255" s="173">
        <v>252</v>
      </c>
      <c r="AD255" s="173">
        <v>0</v>
      </c>
      <c r="AE255" s="157">
        <f t="shared" si="38"/>
        <v>384</v>
      </c>
      <c r="AF255" s="157">
        <f t="shared" si="39"/>
        <v>364</v>
      </c>
      <c r="AG255" s="157">
        <f t="shared" si="40"/>
        <v>567532</v>
      </c>
      <c r="AH255" s="127">
        <v>769</v>
      </c>
      <c r="AI255" s="46">
        <v>77735</v>
      </c>
      <c r="AJ255" s="19">
        <v>44509</v>
      </c>
      <c r="AK255" s="88">
        <v>360</v>
      </c>
      <c r="AL255" s="88">
        <v>144</v>
      </c>
      <c r="AM255" s="87">
        <v>264</v>
      </c>
      <c r="AN255" s="87">
        <v>0</v>
      </c>
      <c r="AO255" s="91">
        <v>109</v>
      </c>
      <c r="AP255" s="91">
        <v>241</v>
      </c>
      <c r="AQ255" s="92">
        <v>90</v>
      </c>
      <c r="AR255" s="92">
        <v>49</v>
      </c>
      <c r="AS255" s="89">
        <v>128</v>
      </c>
      <c r="AT255" s="89">
        <v>52</v>
      </c>
      <c r="AU255" s="90">
        <v>83</v>
      </c>
      <c r="AV255" s="90">
        <v>55</v>
      </c>
      <c r="AW255" s="21">
        <f t="shared" si="41"/>
        <v>628.74025477993212</v>
      </c>
      <c r="AX255" s="21">
        <f>IFERROR(INT(AW255*'udziały-w-rynku'!$C$27),0)</f>
        <v>3132</v>
      </c>
      <c r="AY255" s="39">
        <f t="shared" si="42"/>
        <v>3132</v>
      </c>
      <c r="AZ255" s="34">
        <f t="shared" si="43"/>
        <v>2768</v>
      </c>
      <c r="BA255" s="31">
        <f t="shared" si="44"/>
        <v>8.604395604395604</v>
      </c>
      <c r="BB255" s="70" t="s">
        <v>429</v>
      </c>
      <c r="BC255" s="125" t="s">
        <v>426</v>
      </c>
      <c r="BD255" s="70">
        <f t="shared" si="49"/>
        <v>364</v>
      </c>
      <c r="BE255" s="71">
        <f t="shared" si="45"/>
        <v>5.9117012706909539E-4</v>
      </c>
      <c r="BF255" s="161">
        <f t="shared" si="46"/>
        <v>375.80744094795102</v>
      </c>
      <c r="BG255" s="39">
        <f>INT(IFERROR(AO255*(1/($AJ255/$AI255)),0)*'udziały-w-rynku'!$C$27)</f>
        <v>948</v>
      </c>
      <c r="BH255" s="39">
        <f>INT(IFERROR(AQ255*(1/($AJ255/$AI255)),0)*'udziały-w-rynku'!$C$27)</f>
        <v>783</v>
      </c>
      <c r="BI255" s="21">
        <f t="shared" si="47"/>
        <v>461.07618683861693</v>
      </c>
      <c r="BJ255" s="21">
        <f>IFERROR(INT(BI255*'udziały-w-rynku'!$C$27),0)</f>
        <v>2296</v>
      </c>
      <c r="BK255" s="170">
        <f t="shared" si="48"/>
        <v>2296</v>
      </c>
      <c r="BL255" s="40">
        <f>INT(IFERROR(AS255*(1/($AJ255/$AI255)),0)*'udziały-w-rynku'!$C$27)</f>
        <v>1113</v>
      </c>
      <c r="BM255" s="40">
        <f>INT(IFERROR(AU255*(1/($AJ255/$AI255)),0)*'udziały-w-rynku'!$C$27)</f>
        <v>722</v>
      </c>
    </row>
    <row r="256" spans="1:65">
      <c r="A256" s="158">
        <f>VLOOKUP(B256,konwerter_rejonów!A:B,2,FALSE)</f>
        <v>253</v>
      </c>
      <c r="B256" s="11">
        <v>253</v>
      </c>
      <c r="C256" s="85">
        <f>IFERROR(VLOOKUP(A256,konwerter_rejonów!E:F,2,FALSE),A256)</f>
        <v>253</v>
      </c>
      <c r="D256" s="8" t="s">
        <v>385</v>
      </c>
      <c r="E256" s="8" t="str">
        <f>VLOOKUP(B256,konwerter_rejonów!A:C,3,FALSE)</f>
        <v>Graniczna/Rakietowa</v>
      </c>
      <c r="F256" s="8">
        <v>0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19">
        <v>0</v>
      </c>
      <c r="N256" s="8">
        <v>0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8">
        <v>0</v>
      </c>
      <c r="U256" s="19">
        <v>0</v>
      </c>
      <c r="V256" s="8">
        <v>103</v>
      </c>
      <c r="W256" s="8">
        <v>0</v>
      </c>
      <c r="X256" s="8">
        <v>413</v>
      </c>
      <c r="Y256" s="8">
        <v>26</v>
      </c>
      <c r="Z256" s="8">
        <v>0</v>
      </c>
      <c r="AA256" s="8">
        <v>0</v>
      </c>
      <c r="AB256" s="8">
        <v>5</v>
      </c>
      <c r="AC256" s="173">
        <v>253</v>
      </c>
      <c r="AD256" s="173">
        <v>0</v>
      </c>
      <c r="AE256" s="157">
        <f t="shared" si="38"/>
        <v>0</v>
      </c>
      <c r="AF256" s="157">
        <f t="shared" si="39"/>
        <v>0</v>
      </c>
      <c r="AG256" s="157">
        <f t="shared" si="40"/>
        <v>567532</v>
      </c>
      <c r="AH256" s="127">
        <v>298</v>
      </c>
      <c r="AI256" s="46">
        <v>77735</v>
      </c>
      <c r="AJ256" s="19">
        <v>44509</v>
      </c>
      <c r="AK256" s="88">
        <v>81</v>
      </c>
      <c r="AL256" s="88">
        <v>14</v>
      </c>
      <c r="AM256" s="87">
        <v>71</v>
      </c>
      <c r="AN256" s="87">
        <v>0</v>
      </c>
      <c r="AO256" s="91">
        <v>24</v>
      </c>
      <c r="AP256" s="91">
        <v>37</v>
      </c>
      <c r="AQ256" s="92">
        <v>36</v>
      </c>
      <c r="AR256" s="92">
        <v>16</v>
      </c>
      <c r="AS256" s="89">
        <v>40</v>
      </c>
      <c r="AT256" s="89">
        <v>10</v>
      </c>
      <c r="AU256" s="90">
        <v>36</v>
      </c>
      <c r="AV256" s="90">
        <v>14</v>
      </c>
      <c r="AW256" s="21">
        <f t="shared" si="41"/>
        <v>141.46655732548473</v>
      </c>
      <c r="AX256" s="21">
        <f>IFERROR(INT(AW256*'udziały-w-rynku'!$C$27),0)</f>
        <v>704</v>
      </c>
      <c r="AY256" s="39">
        <f t="shared" si="42"/>
        <v>704</v>
      </c>
      <c r="AZ256" s="34">
        <f t="shared" si="43"/>
        <v>704</v>
      </c>
      <c r="BA256" s="31" t="str">
        <f t="shared" si="44"/>
        <v/>
      </c>
      <c r="BB256" s="70" t="s">
        <v>429</v>
      </c>
      <c r="BC256" s="125" t="s">
        <v>426</v>
      </c>
      <c r="BD256" s="70">
        <f t="shared" si="49"/>
        <v>0</v>
      </c>
      <c r="BE256" s="71">
        <f t="shared" si="45"/>
        <v>0</v>
      </c>
      <c r="BF256" s="161">
        <f t="shared" si="46"/>
        <v>0</v>
      </c>
      <c r="BG256" s="39">
        <f>INT(IFERROR(AO256*(1/($AJ256/$AI256)),0)*'udziały-w-rynku'!$C$27)</f>
        <v>208</v>
      </c>
      <c r="BH256" s="39">
        <f>INT(IFERROR(AQ256*(1/($AJ256/$AI256)),0)*'udziały-w-rynku'!$C$27)</f>
        <v>313</v>
      </c>
      <c r="BI256" s="21">
        <f t="shared" si="47"/>
        <v>124.00155024826439</v>
      </c>
      <c r="BJ256" s="21">
        <f>IFERROR(INT(BI256*'udziały-w-rynku'!$C$27),0)</f>
        <v>617</v>
      </c>
      <c r="BK256" s="170">
        <f t="shared" si="48"/>
        <v>617</v>
      </c>
      <c r="BL256" s="40">
        <f>INT(IFERROR(AS256*(1/($AJ256/$AI256)),0)*'udziały-w-rynku'!$C$27)</f>
        <v>348</v>
      </c>
      <c r="BM256" s="40">
        <f>INT(IFERROR(AU256*(1/($AJ256/$AI256)),0)*'udziały-w-rynku'!$C$27)</f>
        <v>313</v>
      </c>
    </row>
    <row r="257" spans="1:65">
      <c r="A257" s="158">
        <f>VLOOKUP(B257,konwerter_rejonów!A:B,2,FALSE)</f>
        <v>254</v>
      </c>
      <c r="B257" s="11">
        <v>254</v>
      </c>
      <c r="C257" s="85" t="str">
        <f>IFERROR(VLOOKUP(A257,konwerter_rejonów!E:F,2,FALSE),A257)</f>
        <v>A36</v>
      </c>
      <c r="D257" s="8" t="s">
        <v>385</v>
      </c>
      <c r="E257" s="8" t="str">
        <f>VLOOKUP(B257,konwerter_rejonów!A:C,3,FALSE)</f>
        <v>Tor Rakietowa</v>
      </c>
      <c r="F257" s="8">
        <v>2</v>
      </c>
      <c r="G257" s="8">
        <v>4</v>
      </c>
      <c r="H257" s="8">
        <v>3</v>
      </c>
      <c r="I257" s="8">
        <v>1</v>
      </c>
      <c r="J257" s="8">
        <v>6</v>
      </c>
      <c r="K257" s="8">
        <v>6</v>
      </c>
      <c r="L257" s="8">
        <v>0</v>
      </c>
      <c r="M257" s="19">
        <v>22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19">
        <v>0</v>
      </c>
      <c r="V257" s="8">
        <v>0</v>
      </c>
      <c r="W257" s="8">
        <v>0</v>
      </c>
      <c r="X257" s="8">
        <v>243</v>
      </c>
      <c r="Y257" s="8">
        <v>62</v>
      </c>
      <c r="Z257" s="8">
        <v>0</v>
      </c>
      <c r="AA257" s="8">
        <v>0</v>
      </c>
      <c r="AB257" s="8">
        <v>0</v>
      </c>
      <c r="AC257" s="173">
        <v>254</v>
      </c>
      <c r="AD257" s="173">
        <v>253</v>
      </c>
      <c r="AE257" s="157">
        <f t="shared" si="38"/>
        <v>22</v>
      </c>
      <c r="AF257" s="157">
        <f t="shared" si="39"/>
        <v>20</v>
      </c>
      <c r="AG257" s="157">
        <f t="shared" si="40"/>
        <v>567532</v>
      </c>
      <c r="AH257" s="127">
        <v>3</v>
      </c>
      <c r="AI257" s="46">
        <v>77735</v>
      </c>
      <c r="AJ257" s="19">
        <v>44509</v>
      </c>
      <c r="AK257" s="88" t="s">
        <v>871</v>
      </c>
      <c r="AL257" s="88" t="s">
        <v>871</v>
      </c>
      <c r="AM257" s="87" t="s">
        <v>871</v>
      </c>
      <c r="AN257" s="87" t="s">
        <v>871</v>
      </c>
      <c r="AO257" s="91" t="s">
        <v>871</v>
      </c>
      <c r="AP257" s="91" t="s">
        <v>871</v>
      </c>
      <c r="AQ257" s="92" t="s">
        <v>871</v>
      </c>
      <c r="AR257" s="92" t="s">
        <v>871</v>
      </c>
      <c r="AS257" s="89" t="s">
        <v>871</v>
      </c>
      <c r="AT257" s="89" t="s">
        <v>871</v>
      </c>
      <c r="AU257" s="90" t="s">
        <v>871</v>
      </c>
      <c r="AV257" s="90" t="s">
        <v>871</v>
      </c>
      <c r="AW257" s="21">
        <f t="shared" si="41"/>
        <v>0</v>
      </c>
      <c r="AX257" s="21">
        <f>IFERROR(INT(AW257*'udziały-w-rynku'!$C$27),0)</f>
        <v>0</v>
      </c>
      <c r="AY257" s="39">
        <f t="shared" si="42"/>
        <v>0</v>
      </c>
      <c r="AZ257" s="34">
        <f t="shared" si="43"/>
        <v>-20</v>
      </c>
      <c r="BA257" s="31">
        <f t="shared" si="44"/>
        <v>0</v>
      </c>
      <c r="BB257" s="70" t="s">
        <v>429</v>
      </c>
      <c r="BC257" s="125" t="s">
        <v>426</v>
      </c>
      <c r="BD257" s="70">
        <f t="shared" si="49"/>
        <v>20</v>
      </c>
      <c r="BE257" s="71">
        <f t="shared" si="45"/>
        <v>3.2481875113686563E-5</v>
      </c>
      <c r="BF257" s="161">
        <f t="shared" si="46"/>
        <v>20.64876049164566</v>
      </c>
      <c r="BG257" s="39">
        <f>INT(IFERROR(AO257*(1/($AJ257/$AI257)),0)*'udziały-w-rynku'!$C$27)</f>
        <v>0</v>
      </c>
      <c r="BH257" s="39">
        <f>INT(IFERROR(AQ257*(1/($AJ257/$AI257)),0)*'udziały-w-rynku'!$C$27)</f>
        <v>0</v>
      </c>
      <c r="BI257" s="21">
        <f t="shared" si="47"/>
        <v>0</v>
      </c>
      <c r="BJ257" s="21">
        <f>IFERROR(INT(BI257*'udziały-w-rynku'!$C$27),0)</f>
        <v>0</v>
      </c>
      <c r="BK257" s="170">
        <f t="shared" si="48"/>
        <v>0</v>
      </c>
      <c r="BL257" s="40">
        <f>INT(IFERROR(AS257*(1/($AJ257/$AI257)),0)*'udziały-w-rynku'!$C$27)</f>
        <v>0</v>
      </c>
      <c r="BM257" s="40">
        <f>INT(IFERROR(AU257*(1/($AJ257/$AI257)),0)*'udziały-w-rynku'!$C$27)</f>
        <v>0</v>
      </c>
    </row>
    <row r="258" spans="1:65">
      <c r="A258" s="158">
        <f>VLOOKUP(B258,konwerter_rejonów!A:B,2,FALSE)</f>
        <v>255</v>
      </c>
      <c r="B258" s="11">
        <v>255</v>
      </c>
      <c r="C258" s="85" t="str">
        <f>IFERROR(VLOOKUP(A258,konwerter_rejonów!E:F,2,FALSE),A258)</f>
        <v>A41</v>
      </c>
      <c r="D258" s="8" t="s">
        <v>385</v>
      </c>
      <c r="E258" s="8" t="str">
        <f>VLOOKUP(B258,konwerter_rejonów!A:C,3,FALSE)</f>
        <v>Partynice</v>
      </c>
      <c r="F258" s="8">
        <v>132</v>
      </c>
      <c r="G258" s="8">
        <v>141</v>
      </c>
      <c r="H258" s="8">
        <v>22</v>
      </c>
      <c r="I258" s="8">
        <v>20</v>
      </c>
      <c r="J258" s="8">
        <v>435</v>
      </c>
      <c r="K258" s="8">
        <v>131</v>
      </c>
      <c r="L258" s="8">
        <v>99</v>
      </c>
      <c r="M258" s="19">
        <v>980</v>
      </c>
      <c r="N258" s="8">
        <v>12</v>
      </c>
      <c r="O258" s="8">
        <v>7</v>
      </c>
      <c r="P258" s="8">
        <v>2</v>
      </c>
      <c r="Q258" s="8">
        <v>1</v>
      </c>
      <c r="R258" s="8">
        <v>66</v>
      </c>
      <c r="S258" s="8">
        <v>8</v>
      </c>
      <c r="T258" s="8">
        <v>2</v>
      </c>
      <c r="U258" s="19">
        <v>98</v>
      </c>
      <c r="V258" s="8">
        <v>8154</v>
      </c>
      <c r="W258" s="8">
        <v>6759</v>
      </c>
      <c r="X258" s="8">
        <v>78329</v>
      </c>
      <c r="Y258" s="8">
        <v>117</v>
      </c>
      <c r="Z258" s="8">
        <v>0</v>
      </c>
      <c r="AA258" s="8">
        <v>0</v>
      </c>
      <c r="AB258" s="8">
        <v>10</v>
      </c>
      <c r="AC258" s="173">
        <v>255</v>
      </c>
      <c r="AD258" s="173">
        <v>0</v>
      </c>
      <c r="AE258" s="157">
        <f t="shared" si="38"/>
        <v>1078</v>
      </c>
      <c r="AF258" s="157">
        <f t="shared" si="39"/>
        <v>946</v>
      </c>
      <c r="AG258" s="157">
        <f t="shared" si="40"/>
        <v>567532</v>
      </c>
      <c r="AH258" s="127">
        <v>936</v>
      </c>
      <c r="AI258" s="46">
        <v>77735</v>
      </c>
      <c r="AJ258" s="19">
        <v>44509</v>
      </c>
      <c r="AK258" s="88">
        <v>210</v>
      </c>
      <c r="AL258" s="88">
        <v>70</v>
      </c>
      <c r="AM258" s="87">
        <v>112</v>
      </c>
      <c r="AN258" s="87">
        <v>0</v>
      </c>
      <c r="AO258" s="91">
        <v>83</v>
      </c>
      <c r="AP258" s="91">
        <v>129</v>
      </c>
      <c r="AQ258" s="92">
        <v>73</v>
      </c>
      <c r="AR258" s="92">
        <v>39</v>
      </c>
      <c r="AS258" s="89">
        <v>90</v>
      </c>
      <c r="AT258" s="89">
        <v>28</v>
      </c>
      <c r="AU258" s="90">
        <v>61</v>
      </c>
      <c r="AV258" s="90">
        <v>47</v>
      </c>
      <c r="AW258" s="21">
        <f t="shared" si="41"/>
        <v>366.76514862162708</v>
      </c>
      <c r="AX258" s="21">
        <f>IFERROR(INT(AW258*'udziały-w-rynku'!$C$27),0)</f>
        <v>1827</v>
      </c>
      <c r="AY258" s="39">
        <f t="shared" si="42"/>
        <v>1827</v>
      </c>
      <c r="AZ258" s="34">
        <f t="shared" si="43"/>
        <v>881</v>
      </c>
      <c r="BA258" s="31">
        <f t="shared" si="44"/>
        <v>1.9312896405919662</v>
      </c>
      <c r="BB258" s="70" t="s">
        <v>429</v>
      </c>
      <c r="BC258" s="125" t="s">
        <v>425</v>
      </c>
      <c r="BD258" s="70">
        <f t="shared" si="49"/>
        <v>1827</v>
      </c>
      <c r="BE258" s="71">
        <f t="shared" si="45"/>
        <v>2.9672192916352677E-3</v>
      </c>
      <c r="BF258" s="161">
        <f t="shared" si="46"/>
        <v>1886.2642709118313</v>
      </c>
      <c r="BG258" s="39">
        <f>INT(IFERROR(AO258*(1/($AJ258/$AI258)),0)*'udziały-w-rynku'!$C$27)</f>
        <v>722</v>
      </c>
      <c r="BH258" s="39">
        <f>INT(IFERROR(AQ258*(1/($AJ258/$AI258)),0)*'udziały-w-rynku'!$C$27)</f>
        <v>635</v>
      </c>
      <c r="BI258" s="21">
        <f t="shared" si="47"/>
        <v>195.6080792648678</v>
      </c>
      <c r="BJ258" s="21">
        <f>IFERROR(INT(BI258*'udziały-w-rynku'!$C$27),0)</f>
        <v>974</v>
      </c>
      <c r="BK258" s="170">
        <f t="shared" si="48"/>
        <v>974</v>
      </c>
      <c r="BL258" s="40">
        <f>INT(IFERROR(AS258*(1/($AJ258/$AI258)),0)*'udziały-w-rynku'!$C$27)</f>
        <v>783</v>
      </c>
      <c r="BM258" s="40">
        <f>INT(IFERROR(AU258*(1/($AJ258/$AI258)),0)*'udziały-w-rynku'!$C$27)</f>
        <v>530</v>
      </c>
    </row>
    <row r="259" spans="1:65">
      <c r="A259" s="158">
        <f>VLOOKUP(B259,konwerter_rejonów!A:B,2,FALSE)</f>
        <v>256</v>
      </c>
      <c r="B259" s="11">
        <v>256</v>
      </c>
      <c r="C259" s="85">
        <f>IFERROR(VLOOKUP(A259,konwerter_rejonów!E:F,2,FALSE),A259)</f>
        <v>256</v>
      </c>
      <c r="D259" s="8" t="s">
        <v>385</v>
      </c>
      <c r="E259" s="8" t="str">
        <f>VLOOKUP(B259,konwerter_rejonów!A:C,3,FALSE)</f>
        <v>Maczka</v>
      </c>
      <c r="F259" s="8">
        <v>338</v>
      </c>
      <c r="G259" s="8">
        <v>363</v>
      </c>
      <c r="H259" s="8">
        <v>43</v>
      </c>
      <c r="I259" s="8">
        <v>72</v>
      </c>
      <c r="J259" s="8">
        <v>1106</v>
      </c>
      <c r="K259" s="8">
        <v>342</v>
      </c>
      <c r="L259" s="8">
        <v>182</v>
      </c>
      <c r="M259" s="19">
        <v>2446</v>
      </c>
      <c r="N259" s="8">
        <v>10</v>
      </c>
      <c r="O259" s="8">
        <v>21</v>
      </c>
      <c r="P259" s="8">
        <v>5</v>
      </c>
      <c r="Q259" s="8">
        <v>11</v>
      </c>
      <c r="R259" s="8">
        <v>103</v>
      </c>
      <c r="S259" s="8">
        <v>19</v>
      </c>
      <c r="T259" s="8">
        <v>2</v>
      </c>
      <c r="U259" s="19">
        <v>171</v>
      </c>
      <c r="V259" s="8">
        <v>948</v>
      </c>
      <c r="W259" s="8">
        <v>4284</v>
      </c>
      <c r="X259" s="8">
        <v>146878</v>
      </c>
      <c r="Y259" s="8">
        <v>49</v>
      </c>
      <c r="Z259" s="8">
        <v>0</v>
      </c>
      <c r="AA259" s="8">
        <v>0</v>
      </c>
      <c r="AB259" s="8">
        <v>1</v>
      </c>
      <c r="AC259" s="173">
        <v>256</v>
      </c>
      <c r="AD259" s="173">
        <v>0</v>
      </c>
      <c r="AE259" s="157">
        <f t="shared" si="38"/>
        <v>2617</v>
      </c>
      <c r="AF259" s="157">
        <f t="shared" si="39"/>
        <v>2279</v>
      </c>
      <c r="AG259" s="157">
        <f t="shared" si="40"/>
        <v>567532</v>
      </c>
      <c r="AH259" s="127">
        <v>874</v>
      </c>
      <c r="AI259" s="46">
        <v>77735</v>
      </c>
      <c r="AJ259" s="19">
        <v>44509</v>
      </c>
      <c r="AK259" s="88">
        <v>2</v>
      </c>
      <c r="AL259" s="88">
        <v>-1</v>
      </c>
      <c r="AM259" s="87">
        <v>2</v>
      </c>
      <c r="AN259" s="87">
        <v>0</v>
      </c>
      <c r="AO259" s="91" t="s">
        <v>871</v>
      </c>
      <c r="AP259" s="91" t="s">
        <v>871</v>
      </c>
      <c r="AQ259" s="92">
        <v>2</v>
      </c>
      <c r="AR259" s="92">
        <v>-1</v>
      </c>
      <c r="AS259" s="89">
        <v>2</v>
      </c>
      <c r="AT259" s="89">
        <v>-1</v>
      </c>
      <c r="AU259" s="90">
        <v>2</v>
      </c>
      <c r="AV259" s="90">
        <v>-1</v>
      </c>
      <c r="AW259" s="21">
        <f t="shared" si="41"/>
        <v>3.4930014154440676</v>
      </c>
      <c r="AX259" s="21">
        <f>IFERROR(INT(AW259*'udziały-w-rynku'!$C$27),0)</f>
        <v>17</v>
      </c>
      <c r="AY259" s="39">
        <f t="shared" si="42"/>
        <v>17</v>
      </c>
      <c r="AZ259" s="34">
        <f t="shared" si="43"/>
        <v>-2262</v>
      </c>
      <c r="BA259" s="31">
        <f t="shared" si="44"/>
        <v>7.4594120228170246E-3</v>
      </c>
      <c r="BB259" s="70" t="s">
        <v>429</v>
      </c>
      <c r="BC259" s="125" t="s">
        <v>426</v>
      </c>
      <c r="BD259" s="70">
        <f t="shared" si="49"/>
        <v>2279</v>
      </c>
      <c r="BE259" s="71">
        <f t="shared" si="45"/>
        <v>3.701309669204584E-3</v>
      </c>
      <c r="BF259" s="161">
        <f t="shared" si="46"/>
        <v>2352.9262580230234</v>
      </c>
      <c r="BG259" s="39">
        <f>INT(IFERROR(AO259*(1/($AJ259/$AI259)),0)*'udziały-w-rynku'!$C$27)</f>
        <v>0</v>
      </c>
      <c r="BH259" s="39">
        <f>INT(IFERROR(AQ259*(1/($AJ259/$AI259)),0)*'udziały-w-rynku'!$C$27)</f>
        <v>17</v>
      </c>
      <c r="BI259" s="21">
        <f t="shared" si="47"/>
        <v>3.4930014154440676</v>
      </c>
      <c r="BJ259" s="21">
        <f>IFERROR(INT(BI259*'udziały-w-rynku'!$C$27),0)</f>
        <v>17</v>
      </c>
      <c r="BK259" s="170">
        <f t="shared" si="48"/>
        <v>17</v>
      </c>
      <c r="BL259" s="40">
        <f>INT(IFERROR(AS259*(1/($AJ259/$AI259)),0)*'udziały-w-rynku'!$C$27)</f>
        <v>17</v>
      </c>
      <c r="BM259" s="40">
        <f>INT(IFERROR(AU259*(1/($AJ259/$AI259)),0)*'udziały-w-rynku'!$C$27)</f>
        <v>17</v>
      </c>
    </row>
    <row r="260" spans="1:65">
      <c r="A260" s="158">
        <f>VLOOKUP(B260,konwerter_rejonów!A:B,2,FALSE)</f>
        <v>257</v>
      </c>
      <c r="B260" s="11">
        <v>257</v>
      </c>
      <c r="C260" s="85" t="str">
        <f>IFERROR(VLOOKUP(A260,konwerter_rejonów!E:F,2,FALSE),A260)</f>
        <v>A42</v>
      </c>
      <c r="D260" s="8" t="s">
        <v>385</v>
      </c>
      <c r="E260" s="8" t="str">
        <f>VLOOKUP(B260,konwerter_rejonów!A:C,3,FALSE)</f>
        <v>Agrestowa</v>
      </c>
      <c r="F260" s="8">
        <v>87</v>
      </c>
      <c r="G260" s="8">
        <v>149</v>
      </c>
      <c r="H260" s="8">
        <v>24</v>
      </c>
      <c r="I260" s="8">
        <v>33</v>
      </c>
      <c r="J260" s="8">
        <v>317</v>
      </c>
      <c r="K260" s="8">
        <v>172</v>
      </c>
      <c r="L260" s="8">
        <v>169</v>
      </c>
      <c r="M260" s="19">
        <v>951</v>
      </c>
      <c r="N260" s="8">
        <v>3</v>
      </c>
      <c r="O260" s="8">
        <v>8</v>
      </c>
      <c r="P260" s="8">
        <v>2</v>
      </c>
      <c r="Q260" s="8">
        <v>3</v>
      </c>
      <c r="R260" s="8">
        <v>22</v>
      </c>
      <c r="S260" s="8">
        <v>9</v>
      </c>
      <c r="T260" s="8">
        <v>3</v>
      </c>
      <c r="U260" s="19">
        <v>50</v>
      </c>
      <c r="V260" s="8">
        <v>3055</v>
      </c>
      <c r="W260" s="8">
        <v>3775</v>
      </c>
      <c r="X260" s="8">
        <v>89132</v>
      </c>
      <c r="Y260" s="8">
        <v>587</v>
      </c>
      <c r="Z260" s="8">
        <v>0</v>
      </c>
      <c r="AA260" s="8">
        <v>0</v>
      </c>
      <c r="AB260" s="8">
        <v>18</v>
      </c>
      <c r="AC260" s="173">
        <v>257</v>
      </c>
      <c r="AD260" s="173">
        <v>0</v>
      </c>
      <c r="AE260" s="157">
        <f t="shared" ref="AE260:AE323" si="50">M260+U260</f>
        <v>1001</v>
      </c>
      <c r="AF260" s="157">
        <f t="shared" ref="AF260:AF323" si="51">AE260-F260</f>
        <v>914</v>
      </c>
      <c r="AG260" s="157">
        <f t="shared" ref="AG260:AG323" si="52">SUM($AF$4:$AF$378)</f>
        <v>567532</v>
      </c>
      <c r="AH260" s="127">
        <v>495</v>
      </c>
      <c r="AI260" s="46">
        <v>77735</v>
      </c>
      <c r="AJ260" s="19">
        <v>44509</v>
      </c>
      <c r="AK260" s="88">
        <v>206</v>
      </c>
      <c r="AL260" s="88">
        <v>64</v>
      </c>
      <c r="AM260" s="87">
        <v>82</v>
      </c>
      <c r="AN260" s="87">
        <v>0</v>
      </c>
      <c r="AO260" s="91">
        <v>85</v>
      </c>
      <c r="AP260" s="91">
        <v>269</v>
      </c>
      <c r="AQ260" s="92">
        <v>58</v>
      </c>
      <c r="AR260" s="92">
        <v>42</v>
      </c>
      <c r="AS260" s="89">
        <v>77</v>
      </c>
      <c r="AT260" s="89">
        <v>21</v>
      </c>
      <c r="AU260" s="90">
        <v>34</v>
      </c>
      <c r="AV260" s="90">
        <v>16</v>
      </c>
      <c r="AW260" s="21">
        <f t="shared" ref="AW260:AW323" si="53">IFERROR(AK260*(1/($AJ260/$AI260)),0)</f>
        <v>359.77914579073894</v>
      </c>
      <c r="AX260" s="21">
        <f>IFERROR(INT(AW260*'udziały-w-rynku'!$C$27),0)</f>
        <v>1792</v>
      </c>
      <c r="AY260" s="39">
        <f t="shared" ref="AY260:AY323" si="54">AX260</f>
        <v>1792</v>
      </c>
      <c r="AZ260" s="34">
        <f t="shared" ref="AZ260:AZ323" si="55">AX260-AF260</f>
        <v>878</v>
      </c>
      <c r="BA260" s="31">
        <f t="shared" ref="BA260:BA323" si="56">IFERROR(AX260/AF260,"")</f>
        <v>1.9606126914660831</v>
      </c>
      <c r="BB260" s="70" t="s">
        <v>429</v>
      </c>
      <c r="BC260" s="125" t="s">
        <v>425</v>
      </c>
      <c r="BD260" s="70">
        <f t="shared" si="49"/>
        <v>1792</v>
      </c>
      <c r="BE260" s="71">
        <f t="shared" ref="BE260:BE323" si="57">IFERROR(BD260/$BD$380,0)</f>
        <v>2.9103760101863159E-3</v>
      </c>
      <c r="BF260" s="161">
        <f t="shared" ref="BF260:BF323" si="58">BE260*$AY$380</f>
        <v>1850.1289400514511</v>
      </c>
      <c r="BG260" s="39">
        <f>INT(IFERROR(AO260*(1/($AJ260/$AI260)),0)*'udziały-w-rynku'!$C$27)</f>
        <v>739</v>
      </c>
      <c r="BH260" s="39">
        <f>INT(IFERROR(AQ260*(1/($AJ260/$AI260)),0)*'udziały-w-rynku'!$C$27)</f>
        <v>504</v>
      </c>
      <c r="BI260" s="21">
        <f t="shared" ref="BI260:BI323" si="59">IFERROR(AM260*(1/($AJ260/$AI260)),0)</f>
        <v>143.21305803320678</v>
      </c>
      <c r="BJ260" s="21">
        <f>IFERROR(INT(BI260*'udziały-w-rynku'!$C$27),0)</f>
        <v>713</v>
      </c>
      <c r="BK260" s="170">
        <f t="shared" ref="BK260:BK323" si="60">BJ260</f>
        <v>713</v>
      </c>
      <c r="BL260" s="40">
        <f>INT(IFERROR(AS260*(1/($AJ260/$AI260)),0)*'udziały-w-rynku'!$C$27)</f>
        <v>669</v>
      </c>
      <c r="BM260" s="40">
        <f>INT(IFERROR(AU260*(1/($AJ260/$AI260)),0)*'udziały-w-rynku'!$C$27)</f>
        <v>295</v>
      </c>
    </row>
    <row r="261" spans="1:65">
      <c r="A261" s="158">
        <f>VLOOKUP(B261,konwerter_rejonów!A:B,2,FALSE)</f>
        <v>258</v>
      </c>
      <c r="B261" s="11">
        <v>258</v>
      </c>
      <c r="C261" s="85">
        <f>IFERROR(VLOOKUP(A261,konwerter_rejonów!E:F,2,FALSE),A261)</f>
        <v>258</v>
      </c>
      <c r="D261" s="8" t="s">
        <v>385</v>
      </c>
      <c r="E261" s="8" t="str">
        <f>VLOOKUP(B261,konwerter_rejonów!A:C,3,FALSE)</f>
        <v>Strachowskiego</v>
      </c>
      <c r="F261" s="8">
        <v>145</v>
      </c>
      <c r="G261" s="8">
        <v>204</v>
      </c>
      <c r="H261" s="8">
        <v>64</v>
      </c>
      <c r="I261" s="8">
        <v>88</v>
      </c>
      <c r="J261" s="8">
        <v>592</v>
      </c>
      <c r="K261" s="8">
        <v>437</v>
      </c>
      <c r="L261" s="8">
        <v>451</v>
      </c>
      <c r="M261" s="19">
        <v>1981</v>
      </c>
      <c r="N261" s="8">
        <v>6</v>
      </c>
      <c r="O261" s="8">
        <v>5</v>
      </c>
      <c r="P261" s="8">
        <v>2</v>
      </c>
      <c r="Q261" s="8">
        <v>4</v>
      </c>
      <c r="R261" s="8">
        <v>31</v>
      </c>
      <c r="S261" s="8">
        <v>5</v>
      </c>
      <c r="T261" s="8">
        <v>0</v>
      </c>
      <c r="U261" s="19">
        <v>53</v>
      </c>
      <c r="V261" s="8">
        <v>1119</v>
      </c>
      <c r="W261" s="8">
        <v>3733</v>
      </c>
      <c r="X261" s="8">
        <v>181251</v>
      </c>
      <c r="Y261" s="8">
        <v>172</v>
      </c>
      <c r="Z261" s="8">
        <v>0</v>
      </c>
      <c r="AA261" s="8">
        <v>0</v>
      </c>
      <c r="AB261" s="8">
        <v>17</v>
      </c>
      <c r="AC261" s="173">
        <v>258</v>
      </c>
      <c r="AD261" s="173">
        <v>0</v>
      </c>
      <c r="AE261" s="157">
        <f t="shared" si="50"/>
        <v>2034</v>
      </c>
      <c r="AF261" s="157">
        <f t="shared" si="51"/>
        <v>1889</v>
      </c>
      <c r="AG261" s="157">
        <f t="shared" si="52"/>
        <v>567532</v>
      </c>
      <c r="AH261" s="127">
        <v>1179</v>
      </c>
      <c r="AI261" s="46">
        <v>77735</v>
      </c>
      <c r="AJ261" s="19">
        <v>44509</v>
      </c>
      <c r="AK261" s="88">
        <v>863</v>
      </c>
      <c r="AL261" s="88">
        <v>527</v>
      </c>
      <c r="AM261" s="87">
        <v>216</v>
      </c>
      <c r="AN261" s="87">
        <v>0</v>
      </c>
      <c r="AO261" s="91">
        <v>325</v>
      </c>
      <c r="AP261" s="91">
        <v>12</v>
      </c>
      <c r="AQ261" s="92">
        <v>219</v>
      </c>
      <c r="AR261" s="92">
        <v>200</v>
      </c>
      <c r="AS261" s="89">
        <v>139</v>
      </c>
      <c r="AT261" s="89">
        <v>75</v>
      </c>
      <c r="AU261" s="90">
        <v>111</v>
      </c>
      <c r="AV261" s="90">
        <v>86</v>
      </c>
      <c r="AW261" s="21">
        <f t="shared" si="53"/>
        <v>1507.2301107641151</v>
      </c>
      <c r="AX261" s="21">
        <f>IFERROR(INT(AW261*'udziały-w-rynku'!$C$27),0)</f>
        <v>7508</v>
      </c>
      <c r="AY261" s="39">
        <f t="shared" si="54"/>
        <v>7508</v>
      </c>
      <c r="AZ261" s="34">
        <f t="shared" si="55"/>
        <v>5619</v>
      </c>
      <c r="BA261" s="31">
        <f t="shared" si="56"/>
        <v>3.9745897300158815</v>
      </c>
      <c r="BB261" s="70" t="s">
        <v>429</v>
      </c>
      <c r="BC261" s="125" t="s">
        <v>426</v>
      </c>
      <c r="BD261" s="70">
        <f t="shared" si="49"/>
        <v>1889</v>
      </c>
      <c r="BE261" s="71">
        <f t="shared" si="57"/>
        <v>3.0679131044876961E-3</v>
      </c>
      <c r="BF261" s="161">
        <f t="shared" si="58"/>
        <v>1950.2754284359328</v>
      </c>
      <c r="BG261" s="39">
        <f>INT(IFERROR(AO261*(1/($AJ261/$AI261)),0)*'udziały-w-rynku'!$C$27)</f>
        <v>2827</v>
      </c>
      <c r="BH261" s="39">
        <f>INT(IFERROR(AQ261*(1/($AJ261/$AI261)),0)*'udziały-w-rynku'!$C$27)</f>
        <v>1905</v>
      </c>
      <c r="BI261" s="21">
        <f t="shared" si="59"/>
        <v>377.24415286795931</v>
      </c>
      <c r="BJ261" s="21">
        <f>IFERROR(INT(BI261*'udziały-w-rynku'!$C$27),0)</f>
        <v>1879</v>
      </c>
      <c r="BK261" s="170">
        <f t="shared" si="60"/>
        <v>1879</v>
      </c>
      <c r="BL261" s="40">
        <f>INT(IFERROR(AS261*(1/($AJ261/$AI261)),0)*'udziały-w-rynku'!$C$27)</f>
        <v>1209</v>
      </c>
      <c r="BM261" s="40">
        <f>INT(IFERROR(AU261*(1/($AJ261/$AI261)),0)*'udziały-w-rynku'!$C$27)</f>
        <v>965</v>
      </c>
    </row>
    <row r="262" spans="1:65">
      <c r="A262" s="158">
        <f>VLOOKUP(B262,konwerter_rejonów!A:B,2,FALSE)</f>
        <v>259</v>
      </c>
      <c r="B262" s="11">
        <v>259</v>
      </c>
      <c r="C262" s="85">
        <f>IFERROR(VLOOKUP(A262,konwerter_rejonów!E:F,2,FALSE),A262)</f>
        <v>259</v>
      </c>
      <c r="D262" s="8" t="s">
        <v>385</v>
      </c>
      <c r="E262" s="8" t="str">
        <f>VLOOKUP(B262,konwerter_rejonów!A:C,3,FALSE)</f>
        <v>Kurpiów</v>
      </c>
      <c r="F262" s="8">
        <v>209</v>
      </c>
      <c r="G262" s="8">
        <v>284</v>
      </c>
      <c r="H262" s="8">
        <v>85</v>
      </c>
      <c r="I262" s="8">
        <v>85</v>
      </c>
      <c r="J262" s="8">
        <v>652</v>
      </c>
      <c r="K262" s="8">
        <v>443</v>
      </c>
      <c r="L262" s="8">
        <v>338</v>
      </c>
      <c r="M262" s="19">
        <v>2096</v>
      </c>
      <c r="N262" s="8">
        <v>7</v>
      </c>
      <c r="O262" s="8">
        <v>10</v>
      </c>
      <c r="P262" s="8">
        <v>1</v>
      </c>
      <c r="Q262" s="8">
        <v>2</v>
      </c>
      <c r="R262" s="8">
        <v>31</v>
      </c>
      <c r="S262" s="8">
        <v>5</v>
      </c>
      <c r="T262" s="8">
        <v>1</v>
      </c>
      <c r="U262" s="19">
        <v>57</v>
      </c>
      <c r="V262" s="8">
        <v>270</v>
      </c>
      <c r="W262" s="8">
        <v>1139</v>
      </c>
      <c r="X262" s="8">
        <v>187920</v>
      </c>
      <c r="Y262" s="8">
        <v>189</v>
      </c>
      <c r="Z262" s="8">
        <v>444</v>
      </c>
      <c r="AA262" s="8">
        <v>0</v>
      </c>
      <c r="AB262" s="8">
        <v>6</v>
      </c>
      <c r="AC262" s="173">
        <v>259</v>
      </c>
      <c r="AD262" s="173">
        <v>0</v>
      </c>
      <c r="AE262" s="157">
        <f t="shared" si="50"/>
        <v>2153</v>
      </c>
      <c r="AF262" s="157">
        <f t="shared" si="51"/>
        <v>1944</v>
      </c>
      <c r="AG262" s="157">
        <f t="shared" si="52"/>
        <v>567532</v>
      </c>
      <c r="AH262" s="127">
        <v>732</v>
      </c>
      <c r="AI262" s="46">
        <v>77735</v>
      </c>
      <c r="AJ262" s="19">
        <v>44509</v>
      </c>
      <c r="AK262" s="88">
        <v>177</v>
      </c>
      <c r="AL262" s="88">
        <v>83</v>
      </c>
      <c r="AM262" s="87">
        <v>51</v>
      </c>
      <c r="AN262" s="87">
        <v>0</v>
      </c>
      <c r="AO262" s="91">
        <v>61</v>
      </c>
      <c r="AP262" s="91">
        <v>95</v>
      </c>
      <c r="AQ262" s="92">
        <v>41</v>
      </c>
      <c r="AR262" s="92">
        <v>35</v>
      </c>
      <c r="AS262" s="89">
        <v>46</v>
      </c>
      <c r="AT262" s="89">
        <v>22</v>
      </c>
      <c r="AU262" s="90">
        <v>28</v>
      </c>
      <c r="AV262" s="90">
        <v>30</v>
      </c>
      <c r="AW262" s="21">
        <f t="shared" si="53"/>
        <v>309.1306252668</v>
      </c>
      <c r="AX262" s="21">
        <f>IFERROR(INT(AW262*'udziały-w-rynku'!$C$27),0)</f>
        <v>1540</v>
      </c>
      <c r="AY262" s="39">
        <f t="shared" si="54"/>
        <v>1540</v>
      </c>
      <c r="AZ262" s="34">
        <f t="shared" si="55"/>
        <v>-404</v>
      </c>
      <c r="BA262" s="31">
        <f t="shared" si="56"/>
        <v>0.79218106995884774</v>
      </c>
      <c r="BB262" s="70" t="s">
        <v>429</v>
      </c>
      <c r="BC262" s="125" t="s">
        <v>426</v>
      </c>
      <c r="BD262" s="70">
        <f t="shared" si="49"/>
        <v>1944</v>
      </c>
      <c r="BE262" s="71">
        <f t="shared" si="57"/>
        <v>3.1572382610503338E-3</v>
      </c>
      <c r="BF262" s="161">
        <f t="shared" si="58"/>
        <v>2007.0595197879584</v>
      </c>
      <c r="BG262" s="39">
        <f>INT(IFERROR(AO262*(1/($AJ262/$AI262)),0)*'udziały-w-rynku'!$C$27)</f>
        <v>530</v>
      </c>
      <c r="BH262" s="39">
        <f>INT(IFERROR(AQ262*(1/($AJ262/$AI262)),0)*'udziały-w-rynku'!$C$27)</f>
        <v>356</v>
      </c>
      <c r="BI262" s="21">
        <f t="shared" si="59"/>
        <v>89.071536093823724</v>
      </c>
      <c r="BJ262" s="21">
        <f>IFERROR(INT(BI262*'udziały-w-rynku'!$C$27),0)</f>
        <v>443</v>
      </c>
      <c r="BK262" s="170">
        <f t="shared" si="60"/>
        <v>443</v>
      </c>
      <c r="BL262" s="40">
        <f>INT(IFERROR(AS262*(1/($AJ262/$AI262)),0)*'udziały-w-rynku'!$C$27)</f>
        <v>400</v>
      </c>
      <c r="BM262" s="40">
        <f>INT(IFERROR(AU262*(1/($AJ262/$AI262)),0)*'udziały-w-rynku'!$C$27)</f>
        <v>243</v>
      </c>
    </row>
    <row r="263" spans="1:65">
      <c r="A263" s="158">
        <f>VLOOKUP(B263,konwerter_rejonów!A:B,2,FALSE)</f>
        <v>260</v>
      </c>
      <c r="B263" s="11">
        <v>260</v>
      </c>
      <c r="C263" s="85" t="str">
        <f>IFERROR(VLOOKUP(A263,konwerter_rejonów!E:F,2,FALSE),A263)</f>
        <v>A42</v>
      </c>
      <c r="D263" s="8" t="s">
        <v>385</v>
      </c>
      <c r="E263" s="8" t="str">
        <f>VLOOKUP(B263,konwerter_rejonów!A:C,3,FALSE)</f>
        <v>Ołtaszyn</v>
      </c>
      <c r="F263" s="8">
        <v>113</v>
      </c>
      <c r="G263" s="8">
        <v>171</v>
      </c>
      <c r="H263" s="8">
        <v>65</v>
      </c>
      <c r="I263" s="8">
        <v>70</v>
      </c>
      <c r="J263" s="8">
        <v>465</v>
      </c>
      <c r="K263" s="8">
        <v>412</v>
      </c>
      <c r="L263" s="8">
        <v>377</v>
      </c>
      <c r="M263" s="19">
        <v>1673</v>
      </c>
      <c r="N263" s="8">
        <v>2</v>
      </c>
      <c r="O263" s="8">
        <v>4</v>
      </c>
      <c r="P263" s="8">
        <v>4</v>
      </c>
      <c r="Q263" s="8">
        <v>1</v>
      </c>
      <c r="R263" s="8">
        <v>21</v>
      </c>
      <c r="S263" s="8">
        <v>6</v>
      </c>
      <c r="T263" s="8">
        <v>2</v>
      </c>
      <c r="U263" s="19">
        <v>40</v>
      </c>
      <c r="V263" s="8">
        <v>510</v>
      </c>
      <c r="W263" s="8">
        <v>1366</v>
      </c>
      <c r="X263" s="8">
        <v>131984</v>
      </c>
      <c r="Y263" s="8">
        <v>1047</v>
      </c>
      <c r="Z263" s="8">
        <v>0</v>
      </c>
      <c r="AA263" s="8">
        <v>0</v>
      </c>
      <c r="AB263" s="8">
        <v>9</v>
      </c>
      <c r="AC263" s="173">
        <v>260</v>
      </c>
      <c r="AD263" s="173">
        <v>0</v>
      </c>
      <c r="AE263" s="157">
        <f t="shared" si="50"/>
        <v>1713</v>
      </c>
      <c r="AF263" s="157">
        <f t="shared" si="51"/>
        <v>1600</v>
      </c>
      <c r="AG263" s="157">
        <f t="shared" si="52"/>
        <v>567532</v>
      </c>
      <c r="AH263" s="127">
        <v>604</v>
      </c>
      <c r="AI263" s="46">
        <v>77735</v>
      </c>
      <c r="AJ263" s="19">
        <v>44509</v>
      </c>
      <c r="AK263" s="88">
        <v>282</v>
      </c>
      <c r="AL263" s="88">
        <v>215</v>
      </c>
      <c r="AM263" s="87">
        <v>88</v>
      </c>
      <c r="AN263" s="87">
        <v>0</v>
      </c>
      <c r="AO263" s="91">
        <v>155</v>
      </c>
      <c r="AP263" s="91">
        <v>-1</v>
      </c>
      <c r="AQ263" s="92">
        <v>114</v>
      </c>
      <c r="AR263" s="92">
        <v>111</v>
      </c>
      <c r="AS263" s="89">
        <v>72</v>
      </c>
      <c r="AT263" s="89">
        <v>52</v>
      </c>
      <c r="AU263" s="90">
        <v>74</v>
      </c>
      <c r="AV263" s="90">
        <v>47</v>
      </c>
      <c r="AW263" s="21">
        <f t="shared" si="53"/>
        <v>492.51319957761353</v>
      </c>
      <c r="AX263" s="21">
        <f>IFERROR(INT(AW263*'udziały-w-rynku'!$C$27),0)</f>
        <v>2453</v>
      </c>
      <c r="AY263" s="39">
        <f t="shared" si="54"/>
        <v>2453</v>
      </c>
      <c r="AZ263" s="34">
        <f t="shared" si="55"/>
        <v>853</v>
      </c>
      <c r="BA263" s="31">
        <f t="shared" si="56"/>
        <v>1.5331250000000001</v>
      </c>
      <c r="BB263" s="70" t="s">
        <v>429</v>
      </c>
      <c r="BC263" s="125" t="s">
        <v>426</v>
      </c>
      <c r="BD263" s="70">
        <f t="shared" si="49"/>
        <v>1600</v>
      </c>
      <c r="BE263" s="71">
        <f t="shared" si="57"/>
        <v>2.5985500090949252E-3</v>
      </c>
      <c r="BF263" s="161">
        <f t="shared" si="58"/>
        <v>1651.9008393316531</v>
      </c>
      <c r="BG263" s="39">
        <f>INT(IFERROR(AO263*(1/($AJ263/$AI263)),0)*'udziały-w-rynku'!$C$27)</f>
        <v>1348</v>
      </c>
      <c r="BH263" s="39">
        <f>INT(IFERROR(AQ263*(1/($AJ263/$AI263)),0)*'udziały-w-rynku'!$C$27)</f>
        <v>991</v>
      </c>
      <c r="BI263" s="21">
        <f t="shared" si="59"/>
        <v>153.69206227953899</v>
      </c>
      <c r="BJ263" s="21">
        <f>IFERROR(INT(BI263*'udziały-w-rynku'!$C$27),0)</f>
        <v>765</v>
      </c>
      <c r="BK263" s="170">
        <f t="shared" si="60"/>
        <v>765</v>
      </c>
      <c r="BL263" s="40">
        <f>INT(IFERROR(AS263*(1/($AJ263/$AI263)),0)*'udziały-w-rynku'!$C$27)</f>
        <v>626</v>
      </c>
      <c r="BM263" s="40">
        <f>INT(IFERROR(AU263*(1/($AJ263/$AI263)),0)*'udziały-w-rynku'!$C$27)</f>
        <v>643</v>
      </c>
    </row>
    <row r="264" spans="1:65">
      <c r="A264" s="158">
        <f>VLOOKUP(B264,konwerter_rejonów!A:B,2,FALSE)</f>
        <v>261</v>
      </c>
      <c r="B264" s="11">
        <v>261</v>
      </c>
      <c r="C264" s="85">
        <f>IFERROR(VLOOKUP(A264,konwerter_rejonów!E:F,2,FALSE),A264)</f>
        <v>261</v>
      </c>
      <c r="D264" s="8" t="s">
        <v>385</v>
      </c>
      <c r="E264" s="8" t="str">
        <f>VLOOKUP(B264,konwerter_rejonów!A:C,3,FALSE)</f>
        <v>Wojszyce</v>
      </c>
      <c r="F264" s="8">
        <v>170</v>
      </c>
      <c r="G264" s="8">
        <v>221</v>
      </c>
      <c r="H264" s="8">
        <v>50</v>
      </c>
      <c r="I264" s="8">
        <v>85</v>
      </c>
      <c r="J264" s="8">
        <v>649</v>
      </c>
      <c r="K264" s="8">
        <v>437</v>
      </c>
      <c r="L264" s="8">
        <v>436</v>
      </c>
      <c r="M264" s="19">
        <v>2048</v>
      </c>
      <c r="N264" s="8">
        <v>5</v>
      </c>
      <c r="O264" s="8">
        <v>2</v>
      </c>
      <c r="P264" s="8">
        <v>0</v>
      </c>
      <c r="Q264" s="8">
        <v>3</v>
      </c>
      <c r="R264" s="8">
        <v>35</v>
      </c>
      <c r="S264" s="8">
        <v>7</v>
      </c>
      <c r="T264" s="8">
        <v>0</v>
      </c>
      <c r="U264" s="19">
        <v>52</v>
      </c>
      <c r="V264" s="8">
        <v>3270</v>
      </c>
      <c r="W264" s="8">
        <v>6988</v>
      </c>
      <c r="X264" s="8">
        <v>155867</v>
      </c>
      <c r="Y264" s="8">
        <v>114</v>
      </c>
      <c r="Z264" s="8">
        <v>329</v>
      </c>
      <c r="AA264" s="8">
        <v>0</v>
      </c>
      <c r="AB264" s="8">
        <v>16</v>
      </c>
      <c r="AC264" s="173">
        <v>261</v>
      </c>
      <c r="AD264" s="173">
        <v>0</v>
      </c>
      <c r="AE264" s="157">
        <f t="shared" si="50"/>
        <v>2100</v>
      </c>
      <c r="AF264" s="157">
        <f t="shared" si="51"/>
        <v>1930</v>
      </c>
      <c r="AG264" s="157">
        <f t="shared" si="52"/>
        <v>567532</v>
      </c>
      <c r="AH264" s="127">
        <v>828</v>
      </c>
      <c r="AI264" s="46">
        <v>77735</v>
      </c>
      <c r="AJ264" s="19">
        <v>44509</v>
      </c>
      <c r="AK264" s="88">
        <v>1015</v>
      </c>
      <c r="AL264" s="88">
        <v>689</v>
      </c>
      <c r="AM264" s="87">
        <v>255</v>
      </c>
      <c r="AN264" s="87">
        <v>0</v>
      </c>
      <c r="AO264" s="91">
        <v>355</v>
      </c>
      <c r="AP264" s="91">
        <v>56</v>
      </c>
      <c r="AQ264" s="92">
        <v>303</v>
      </c>
      <c r="AR264" s="92">
        <v>267</v>
      </c>
      <c r="AS264" s="89">
        <v>192</v>
      </c>
      <c r="AT264" s="89">
        <v>117</v>
      </c>
      <c r="AU264" s="90">
        <v>166</v>
      </c>
      <c r="AV264" s="90">
        <v>140</v>
      </c>
      <c r="AW264" s="21">
        <f t="shared" si="53"/>
        <v>1772.6982183378643</v>
      </c>
      <c r="AX264" s="21">
        <f>IFERROR(INT(AW264*'udziały-w-rynku'!$C$27),0)</f>
        <v>8831</v>
      </c>
      <c r="AY264" s="39">
        <f t="shared" si="54"/>
        <v>8831</v>
      </c>
      <c r="AZ264" s="34">
        <f t="shared" si="55"/>
        <v>6901</v>
      </c>
      <c r="BA264" s="31">
        <f t="shared" si="56"/>
        <v>4.5756476683937821</v>
      </c>
      <c r="BB264" s="70" t="s">
        <v>429</v>
      </c>
      <c r="BC264" s="125" t="s">
        <v>426</v>
      </c>
      <c r="BD264" s="70">
        <f t="shared" si="49"/>
        <v>1930</v>
      </c>
      <c r="BE264" s="71">
        <f t="shared" si="57"/>
        <v>3.1345009484707535E-3</v>
      </c>
      <c r="BF264" s="161">
        <f t="shared" si="58"/>
        <v>1992.6053874438064</v>
      </c>
      <c r="BG264" s="39">
        <f>INT(IFERROR(AO264*(1/($AJ264/$AI264)),0)*'udziały-w-rynku'!$C$27)</f>
        <v>3088</v>
      </c>
      <c r="BH264" s="39">
        <f>INT(IFERROR(AQ264*(1/($AJ264/$AI264)),0)*'udziały-w-rynku'!$C$27)</f>
        <v>2636</v>
      </c>
      <c r="BI264" s="21">
        <f t="shared" si="59"/>
        <v>445.35768046911863</v>
      </c>
      <c r="BJ264" s="21">
        <f>IFERROR(INT(BI264*'udziały-w-rynku'!$C$27),0)</f>
        <v>2218</v>
      </c>
      <c r="BK264" s="170">
        <f t="shared" si="60"/>
        <v>2218</v>
      </c>
      <c r="BL264" s="40">
        <f>INT(IFERROR(AS264*(1/($AJ264/$AI264)),0)*'udziały-w-rynku'!$C$27)</f>
        <v>1670</v>
      </c>
      <c r="BM264" s="40">
        <f>INT(IFERROR(AU264*(1/($AJ264/$AI264)),0)*'udziały-w-rynku'!$C$27)</f>
        <v>1444</v>
      </c>
    </row>
    <row r="265" spans="1:65">
      <c r="A265" s="158">
        <f>VLOOKUP(B265,konwerter_rejonów!A:B,2,FALSE)</f>
        <v>262</v>
      </c>
      <c r="B265" s="11">
        <v>262</v>
      </c>
      <c r="C265" s="85">
        <f>IFERROR(VLOOKUP(A265,konwerter_rejonów!E:F,2,FALSE),A265)</f>
        <v>262</v>
      </c>
      <c r="D265" s="8" t="s">
        <v>385</v>
      </c>
      <c r="E265" s="8" t="str">
        <f>VLOOKUP(B265,konwerter_rejonów!A:C,3,FALSE)</f>
        <v>Parafialna</v>
      </c>
      <c r="F265" s="8">
        <v>316</v>
      </c>
      <c r="G265" s="8">
        <v>309</v>
      </c>
      <c r="H265" s="8">
        <v>76</v>
      </c>
      <c r="I265" s="8">
        <v>119</v>
      </c>
      <c r="J265" s="8">
        <v>1011</v>
      </c>
      <c r="K265" s="8">
        <v>510</v>
      </c>
      <c r="L265" s="8">
        <v>439</v>
      </c>
      <c r="M265" s="19">
        <v>2780</v>
      </c>
      <c r="N265" s="8">
        <v>12</v>
      </c>
      <c r="O265" s="8">
        <v>13</v>
      </c>
      <c r="P265" s="8">
        <v>2</v>
      </c>
      <c r="Q265" s="8">
        <v>2</v>
      </c>
      <c r="R265" s="8">
        <v>44</v>
      </c>
      <c r="S265" s="8">
        <v>12</v>
      </c>
      <c r="T265" s="8">
        <v>0</v>
      </c>
      <c r="U265" s="19">
        <v>85</v>
      </c>
      <c r="V265" s="8">
        <v>807</v>
      </c>
      <c r="W265" s="8">
        <v>638</v>
      </c>
      <c r="X265" s="8">
        <v>223100</v>
      </c>
      <c r="Y265" s="8">
        <v>151</v>
      </c>
      <c r="Z265" s="8">
        <v>0</v>
      </c>
      <c r="AA265" s="8">
        <v>0</v>
      </c>
      <c r="AB265" s="8">
        <v>5</v>
      </c>
      <c r="AC265" s="173">
        <v>262</v>
      </c>
      <c r="AD265" s="173">
        <v>0</v>
      </c>
      <c r="AE265" s="157">
        <f t="shared" si="50"/>
        <v>2865</v>
      </c>
      <c r="AF265" s="157">
        <f t="shared" si="51"/>
        <v>2549</v>
      </c>
      <c r="AG265" s="157">
        <f t="shared" si="52"/>
        <v>567532</v>
      </c>
      <c r="AH265" s="127">
        <v>817</v>
      </c>
      <c r="AI265" s="46">
        <v>77735</v>
      </c>
      <c r="AJ265" s="19">
        <v>44509</v>
      </c>
      <c r="AK265" s="88">
        <v>219</v>
      </c>
      <c r="AL265" s="88">
        <v>52</v>
      </c>
      <c r="AM265" s="87">
        <v>78</v>
      </c>
      <c r="AN265" s="87">
        <v>0</v>
      </c>
      <c r="AO265" s="91">
        <v>60</v>
      </c>
      <c r="AP265" s="91">
        <v>33</v>
      </c>
      <c r="AQ265" s="92">
        <v>55</v>
      </c>
      <c r="AR265" s="92">
        <v>26</v>
      </c>
      <c r="AS265" s="89">
        <v>73</v>
      </c>
      <c r="AT265" s="89">
        <v>20</v>
      </c>
      <c r="AU265" s="90">
        <v>37</v>
      </c>
      <c r="AV265" s="90">
        <v>24</v>
      </c>
      <c r="AW265" s="21">
        <f t="shared" si="53"/>
        <v>382.48365499112538</v>
      </c>
      <c r="AX265" s="21">
        <f>IFERROR(INT(AW265*'udziały-w-rynku'!$C$27),0)</f>
        <v>1905</v>
      </c>
      <c r="AY265" s="39">
        <f t="shared" si="54"/>
        <v>1905</v>
      </c>
      <c r="AZ265" s="34">
        <f t="shared" si="55"/>
        <v>-644</v>
      </c>
      <c r="BA265" s="31">
        <f t="shared" si="56"/>
        <v>0.74735190270694385</v>
      </c>
      <c r="BB265" s="70" t="s">
        <v>429</v>
      </c>
      <c r="BC265" s="125" t="s">
        <v>426</v>
      </c>
      <c r="BD265" s="70">
        <f t="shared" si="49"/>
        <v>2549</v>
      </c>
      <c r="BE265" s="71">
        <f t="shared" si="57"/>
        <v>4.1398149832393523E-3</v>
      </c>
      <c r="BF265" s="161">
        <f t="shared" si="58"/>
        <v>2631.6845246602393</v>
      </c>
      <c r="BG265" s="39">
        <f>INT(IFERROR(AO265*(1/($AJ265/$AI265)),0)*'udziały-w-rynku'!$C$27)</f>
        <v>522</v>
      </c>
      <c r="BH265" s="39">
        <f>INT(IFERROR(AQ265*(1/($AJ265/$AI265)),0)*'udziały-w-rynku'!$C$27)</f>
        <v>478</v>
      </c>
      <c r="BI265" s="21">
        <f t="shared" si="59"/>
        <v>136.22705520231864</v>
      </c>
      <c r="BJ265" s="21">
        <f>IFERROR(INT(BI265*'udziały-w-rynku'!$C$27),0)</f>
        <v>678</v>
      </c>
      <c r="BK265" s="170">
        <f t="shared" si="60"/>
        <v>678</v>
      </c>
      <c r="BL265" s="40">
        <f>INT(IFERROR(AS265*(1/($AJ265/$AI265)),0)*'udziały-w-rynku'!$C$27)</f>
        <v>635</v>
      </c>
      <c r="BM265" s="40">
        <f>INT(IFERROR(AU265*(1/($AJ265/$AI265)),0)*'udziały-w-rynku'!$C$27)</f>
        <v>321</v>
      </c>
    </row>
    <row r="266" spans="1:65">
      <c r="A266" s="158">
        <f>VLOOKUP(B266,konwerter_rejonów!A:B,2,FALSE)</f>
        <v>263</v>
      </c>
      <c r="B266" s="11">
        <v>263</v>
      </c>
      <c r="C266" s="85" t="str">
        <f>IFERROR(VLOOKUP(A266,konwerter_rejonów!E:F,2,FALSE),A266)</f>
        <v>A42</v>
      </c>
      <c r="D266" s="8" t="s">
        <v>385</v>
      </c>
      <c r="E266" s="8" t="str">
        <f>VLOOKUP(B266,konwerter_rejonów!A:C,3,FALSE)</f>
        <v>Roweckiego-Grota</v>
      </c>
      <c r="F266" s="8">
        <v>89</v>
      </c>
      <c r="G266" s="8">
        <v>73</v>
      </c>
      <c r="H266" s="8">
        <v>29</v>
      </c>
      <c r="I266" s="8">
        <v>43</v>
      </c>
      <c r="J266" s="8">
        <v>282</v>
      </c>
      <c r="K266" s="8">
        <v>157</v>
      </c>
      <c r="L266" s="8">
        <v>116</v>
      </c>
      <c r="M266" s="19">
        <v>789</v>
      </c>
      <c r="N266" s="8">
        <v>0</v>
      </c>
      <c r="O266" s="8">
        <v>4</v>
      </c>
      <c r="P266" s="8">
        <v>0</v>
      </c>
      <c r="Q266" s="8">
        <v>2</v>
      </c>
      <c r="R266" s="8">
        <v>13</v>
      </c>
      <c r="S266" s="8">
        <v>3</v>
      </c>
      <c r="T266" s="8">
        <v>2</v>
      </c>
      <c r="U266" s="19">
        <v>24</v>
      </c>
      <c r="V266" s="8">
        <v>182</v>
      </c>
      <c r="W266" s="8">
        <v>3799</v>
      </c>
      <c r="X266" s="8">
        <v>72054</v>
      </c>
      <c r="Y266" s="8">
        <v>277</v>
      </c>
      <c r="Z266" s="8">
        <v>0</v>
      </c>
      <c r="AA266" s="8">
        <v>0</v>
      </c>
      <c r="AB266" s="8">
        <v>9</v>
      </c>
      <c r="AC266" s="173">
        <v>263</v>
      </c>
      <c r="AD266" s="173">
        <v>0</v>
      </c>
      <c r="AE266" s="157">
        <f t="shared" si="50"/>
        <v>813</v>
      </c>
      <c r="AF266" s="157">
        <f t="shared" si="51"/>
        <v>724</v>
      </c>
      <c r="AG266" s="157">
        <f t="shared" si="52"/>
        <v>567532</v>
      </c>
      <c r="AH266" s="127">
        <v>439</v>
      </c>
      <c r="AI266" s="46">
        <v>77735</v>
      </c>
      <c r="AJ266" s="19">
        <v>44509</v>
      </c>
      <c r="AK266" s="88">
        <v>379</v>
      </c>
      <c r="AL266" s="88">
        <v>222</v>
      </c>
      <c r="AM266" s="87">
        <v>130</v>
      </c>
      <c r="AN266" s="87">
        <v>0</v>
      </c>
      <c r="AO266" s="91">
        <v>141</v>
      </c>
      <c r="AP266" s="91">
        <v>118</v>
      </c>
      <c r="AQ266" s="92">
        <v>150</v>
      </c>
      <c r="AR266" s="92">
        <v>113</v>
      </c>
      <c r="AS266" s="89">
        <v>62</v>
      </c>
      <c r="AT266" s="89">
        <v>21</v>
      </c>
      <c r="AU266" s="90">
        <v>90</v>
      </c>
      <c r="AV266" s="90">
        <v>62</v>
      </c>
      <c r="AW266" s="21">
        <f t="shared" si="53"/>
        <v>661.92376822665085</v>
      </c>
      <c r="AX266" s="21">
        <f>IFERROR(INT(AW266*'udziały-w-rynku'!$C$27),0)</f>
        <v>3297</v>
      </c>
      <c r="AY266" s="39">
        <f t="shared" si="54"/>
        <v>3297</v>
      </c>
      <c r="AZ266" s="34">
        <f t="shared" si="55"/>
        <v>2573</v>
      </c>
      <c r="BA266" s="31">
        <f t="shared" si="56"/>
        <v>4.5538674033149169</v>
      </c>
      <c r="BB266" s="70" t="s">
        <v>429</v>
      </c>
      <c r="BC266" s="125" t="s">
        <v>426</v>
      </c>
      <c r="BD266" s="70">
        <f t="shared" si="49"/>
        <v>724</v>
      </c>
      <c r="BE266" s="71">
        <f t="shared" si="57"/>
        <v>1.1758438791154536E-3</v>
      </c>
      <c r="BF266" s="161">
        <f t="shared" si="58"/>
        <v>747.48512979757299</v>
      </c>
      <c r="BG266" s="39">
        <f>INT(IFERROR(AO266*(1/($AJ266/$AI266)),0)*'udziały-w-rynku'!$C$27)</f>
        <v>1226</v>
      </c>
      <c r="BH266" s="39">
        <f>INT(IFERROR(AQ266*(1/($AJ266/$AI266)),0)*'udziały-w-rynku'!$C$27)</f>
        <v>1305</v>
      </c>
      <c r="BI266" s="21">
        <f t="shared" si="59"/>
        <v>227.0450920038644</v>
      </c>
      <c r="BJ266" s="21">
        <f>IFERROR(INT(BI266*'udziały-w-rynku'!$C$27),0)</f>
        <v>1131</v>
      </c>
      <c r="BK266" s="170">
        <f t="shared" si="60"/>
        <v>1131</v>
      </c>
      <c r="BL266" s="40">
        <f>INT(IFERROR(AS266*(1/($AJ266/$AI266)),0)*'udziały-w-rynku'!$C$27)</f>
        <v>539</v>
      </c>
      <c r="BM266" s="40">
        <f>INT(IFERROR(AU266*(1/($AJ266/$AI266)),0)*'udziały-w-rynku'!$C$27)</f>
        <v>783</v>
      </c>
    </row>
    <row r="267" spans="1:65">
      <c r="A267" s="158">
        <f>VLOOKUP(B267,konwerter_rejonów!A:B,2,FALSE)</f>
        <v>264</v>
      </c>
      <c r="B267" s="11">
        <v>264</v>
      </c>
      <c r="C267" s="85" t="str">
        <f>IFERROR(VLOOKUP(A267,konwerter_rejonów!E:F,2,FALSE),A267)</f>
        <v>A43</v>
      </c>
      <c r="D267" s="8" t="s">
        <v>385</v>
      </c>
      <c r="E267" s="8" t="str">
        <f>VLOOKUP(B267,konwerter_rejonów!A:C,3,FALSE)</f>
        <v>Lamowice</v>
      </c>
      <c r="F267" s="8">
        <v>14</v>
      </c>
      <c r="G267" s="8">
        <v>23</v>
      </c>
      <c r="H267" s="8">
        <v>13</v>
      </c>
      <c r="I267" s="8">
        <v>10</v>
      </c>
      <c r="J267" s="8">
        <v>53</v>
      </c>
      <c r="K267" s="8">
        <v>47</v>
      </c>
      <c r="L267" s="8">
        <v>21</v>
      </c>
      <c r="M267" s="19">
        <v>181</v>
      </c>
      <c r="N267" s="8">
        <v>0</v>
      </c>
      <c r="O267" s="8">
        <v>0</v>
      </c>
      <c r="P267" s="8">
        <v>0</v>
      </c>
      <c r="Q267" s="8">
        <v>0</v>
      </c>
      <c r="R267" s="8">
        <v>2</v>
      </c>
      <c r="S267" s="8">
        <v>1</v>
      </c>
      <c r="T267" s="8">
        <v>0</v>
      </c>
      <c r="U267" s="19">
        <v>3</v>
      </c>
      <c r="V267" s="8">
        <v>36</v>
      </c>
      <c r="W267" s="8">
        <v>2356</v>
      </c>
      <c r="X267" s="8">
        <v>17968</v>
      </c>
      <c r="Y267" s="8">
        <v>19</v>
      </c>
      <c r="Z267" s="8">
        <v>0</v>
      </c>
      <c r="AA267" s="8">
        <v>0</v>
      </c>
      <c r="AB267" s="8">
        <v>0</v>
      </c>
      <c r="AC267" s="173">
        <v>264</v>
      </c>
      <c r="AD267" s="173">
        <v>263</v>
      </c>
      <c r="AE267" s="157">
        <f t="shared" si="50"/>
        <v>184</v>
      </c>
      <c r="AF267" s="157">
        <f t="shared" si="51"/>
        <v>170</v>
      </c>
      <c r="AG267" s="157">
        <f t="shared" si="52"/>
        <v>567532</v>
      </c>
      <c r="AH267" s="127">
        <v>82</v>
      </c>
      <c r="AI267" s="46">
        <v>77735</v>
      </c>
      <c r="AJ267" s="19">
        <v>44509</v>
      </c>
      <c r="AK267" s="88" t="s">
        <v>871</v>
      </c>
      <c r="AL267" s="88" t="s">
        <v>871</v>
      </c>
      <c r="AM267" s="87" t="s">
        <v>871</v>
      </c>
      <c r="AN267" s="87" t="s">
        <v>871</v>
      </c>
      <c r="AO267" s="91" t="s">
        <v>871</v>
      </c>
      <c r="AP267" s="91" t="s">
        <v>871</v>
      </c>
      <c r="AQ267" s="92" t="s">
        <v>871</v>
      </c>
      <c r="AR267" s="92" t="s">
        <v>871</v>
      </c>
      <c r="AS267" s="89" t="s">
        <v>871</v>
      </c>
      <c r="AT267" s="89" t="s">
        <v>871</v>
      </c>
      <c r="AU267" s="90" t="s">
        <v>871</v>
      </c>
      <c r="AV267" s="90" t="s">
        <v>871</v>
      </c>
      <c r="AW267" s="21">
        <f t="shared" si="53"/>
        <v>0</v>
      </c>
      <c r="AX267" s="21">
        <f>IFERROR(INT(AW267*'udziały-w-rynku'!$C$27),0)</f>
        <v>0</v>
      </c>
      <c r="AY267" s="39">
        <f t="shared" si="54"/>
        <v>0</v>
      </c>
      <c r="AZ267" s="34">
        <f t="shared" si="55"/>
        <v>-170</v>
      </c>
      <c r="BA267" s="31">
        <f t="shared" si="56"/>
        <v>0</v>
      </c>
      <c r="BB267" s="70" t="s">
        <v>429</v>
      </c>
      <c r="BC267" s="125" t="s">
        <v>426</v>
      </c>
      <c r="BD267" s="70">
        <f t="shared" si="49"/>
        <v>170</v>
      </c>
      <c r="BE267" s="71">
        <f t="shared" si="57"/>
        <v>2.760959384663358E-4</v>
      </c>
      <c r="BF267" s="161">
        <f t="shared" si="58"/>
        <v>175.51446417898813</v>
      </c>
      <c r="BG267" s="39">
        <f>INT(IFERROR(AO267*(1/($AJ267/$AI267)),0)*'udziały-w-rynku'!$C$27)</f>
        <v>0</v>
      </c>
      <c r="BH267" s="39">
        <f>INT(IFERROR(AQ267*(1/($AJ267/$AI267)),0)*'udziały-w-rynku'!$C$27)</f>
        <v>0</v>
      </c>
      <c r="BI267" s="21">
        <f t="shared" si="59"/>
        <v>0</v>
      </c>
      <c r="BJ267" s="21">
        <f>IFERROR(INT(BI267*'udziały-w-rynku'!$C$27),0)</f>
        <v>0</v>
      </c>
      <c r="BK267" s="170">
        <f t="shared" si="60"/>
        <v>0</v>
      </c>
      <c r="BL267" s="40">
        <f>INT(IFERROR(AS267*(1/($AJ267/$AI267)),0)*'udziały-w-rynku'!$C$27)</f>
        <v>0</v>
      </c>
      <c r="BM267" s="40">
        <f>INT(IFERROR(AU267*(1/($AJ267/$AI267)),0)*'udziały-w-rynku'!$C$27)</f>
        <v>0</v>
      </c>
    </row>
    <row r="268" spans="1:65">
      <c r="A268" s="158">
        <f>VLOOKUP(B268,konwerter_rejonów!A:B,2,FALSE)</f>
        <v>265</v>
      </c>
      <c r="B268" s="11">
        <v>265</v>
      </c>
      <c r="C268" s="85" t="str">
        <f>IFERROR(VLOOKUP(A268,konwerter_rejonów!E:F,2,FALSE),A268)</f>
        <v>A43</v>
      </c>
      <c r="D268" s="8" t="s">
        <v>385</v>
      </c>
      <c r="E268" s="8" t="str">
        <f>VLOOKUP(B268,konwerter_rejonów!A:C,3,FALSE)</f>
        <v>Asfaltowa</v>
      </c>
      <c r="F268" s="8">
        <v>33</v>
      </c>
      <c r="G268" s="8">
        <v>8</v>
      </c>
      <c r="H268" s="8">
        <v>1</v>
      </c>
      <c r="I268" s="8">
        <v>8</v>
      </c>
      <c r="J268" s="8">
        <v>128</v>
      </c>
      <c r="K268" s="8">
        <v>22</v>
      </c>
      <c r="L268" s="8">
        <v>12</v>
      </c>
      <c r="M268" s="19">
        <v>212</v>
      </c>
      <c r="N268" s="8">
        <v>1</v>
      </c>
      <c r="O268" s="8">
        <v>0</v>
      </c>
      <c r="P268" s="8">
        <v>0</v>
      </c>
      <c r="Q268" s="8">
        <v>0</v>
      </c>
      <c r="R268" s="8">
        <v>6</v>
      </c>
      <c r="S268" s="8">
        <v>1</v>
      </c>
      <c r="T268" s="8">
        <v>0</v>
      </c>
      <c r="U268" s="19">
        <v>8</v>
      </c>
      <c r="V268" s="8">
        <v>1372</v>
      </c>
      <c r="W268" s="8">
        <v>4316</v>
      </c>
      <c r="X268" s="8">
        <v>10289</v>
      </c>
      <c r="Y268" s="8">
        <v>158</v>
      </c>
      <c r="Z268" s="8">
        <v>0</v>
      </c>
      <c r="AA268" s="8">
        <v>0</v>
      </c>
      <c r="AB268" s="8">
        <v>5</v>
      </c>
      <c r="AC268" s="173">
        <v>265</v>
      </c>
      <c r="AD268" s="173">
        <v>0</v>
      </c>
      <c r="AE268" s="157">
        <f t="shared" si="50"/>
        <v>220</v>
      </c>
      <c r="AF268" s="157">
        <f t="shared" si="51"/>
        <v>187</v>
      </c>
      <c r="AG268" s="157">
        <f t="shared" si="52"/>
        <v>567532</v>
      </c>
      <c r="AH268" s="127">
        <v>132</v>
      </c>
      <c r="AI268" s="46">
        <v>77735</v>
      </c>
      <c r="AJ268" s="19">
        <v>44509</v>
      </c>
      <c r="AK268" s="88">
        <v>42</v>
      </c>
      <c r="AL268" s="88">
        <v>13</v>
      </c>
      <c r="AM268" s="87">
        <v>19</v>
      </c>
      <c r="AN268" s="87">
        <v>0</v>
      </c>
      <c r="AO268" s="91">
        <v>13</v>
      </c>
      <c r="AP268" s="91">
        <v>40</v>
      </c>
      <c r="AQ268" s="92">
        <v>14</v>
      </c>
      <c r="AR268" s="92">
        <v>9</v>
      </c>
      <c r="AS268" s="89">
        <v>9</v>
      </c>
      <c r="AT268" s="89">
        <v>-1</v>
      </c>
      <c r="AU268" s="90">
        <v>10</v>
      </c>
      <c r="AV268" s="90">
        <v>6</v>
      </c>
      <c r="AW268" s="21">
        <f t="shared" si="53"/>
        <v>73.353029724325424</v>
      </c>
      <c r="AX268" s="21">
        <f>IFERROR(INT(AW268*'udziały-w-rynku'!$C$27),0)</f>
        <v>365</v>
      </c>
      <c r="AY268" s="39">
        <f t="shared" si="54"/>
        <v>365</v>
      </c>
      <c r="AZ268" s="34">
        <f t="shared" si="55"/>
        <v>178</v>
      </c>
      <c r="BA268" s="31">
        <f t="shared" si="56"/>
        <v>1.9518716577540107</v>
      </c>
      <c r="BB268" s="70" t="s">
        <v>429</v>
      </c>
      <c r="BC268" s="125" t="s">
        <v>425</v>
      </c>
      <c r="BD268" s="70">
        <f t="shared" si="49"/>
        <v>365</v>
      </c>
      <c r="BE268" s="71">
        <f t="shared" si="57"/>
        <v>5.927942208247798E-4</v>
      </c>
      <c r="BF268" s="161">
        <f t="shared" si="58"/>
        <v>376.83987897253337</v>
      </c>
      <c r="BG268" s="39">
        <f>INT(IFERROR(AO268*(1/($AJ268/$AI268)),0)*'udziały-w-rynku'!$C$27)</f>
        <v>113</v>
      </c>
      <c r="BH268" s="39">
        <f>INT(IFERROR(AQ268*(1/($AJ268/$AI268)),0)*'udziały-w-rynku'!$C$27)</f>
        <v>121</v>
      </c>
      <c r="BI268" s="21">
        <f t="shared" si="59"/>
        <v>33.183513446718642</v>
      </c>
      <c r="BJ268" s="21">
        <f>IFERROR(INT(BI268*'udziały-w-rynku'!$C$27),0)</f>
        <v>165</v>
      </c>
      <c r="BK268" s="170">
        <f t="shared" si="60"/>
        <v>165</v>
      </c>
      <c r="BL268" s="40">
        <f>INT(IFERROR(AS268*(1/($AJ268/$AI268)),0)*'udziały-w-rynku'!$C$27)</f>
        <v>78</v>
      </c>
      <c r="BM268" s="40">
        <f>INT(IFERROR(AU268*(1/($AJ268/$AI268)),0)*'udziały-w-rynku'!$C$27)</f>
        <v>87</v>
      </c>
    </row>
    <row r="269" spans="1:65">
      <c r="A269" s="158">
        <f>VLOOKUP(B269,konwerter_rejonów!A:B,2,FALSE)</f>
        <v>266</v>
      </c>
      <c r="B269" s="11">
        <v>266</v>
      </c>
      <c r="C269" s="85">
        <f>IFERROR(VLOOKUP(A269,konwerter_rejonów!E:F,2,FALSE),A269)</f>
        <v>266</v>
      </c>
      <c r="D269" s="8" t="s">
        <v>385</v>
      </c>
      <c r="E269" s="8" t="str">
        <f>VLOOKUP(B269,konwerter_rejonów!A:C,3,FALSE)</f>
        <v>Vivaldiego</v>
      </c>
      <c r="F269" s="8">
        <v>639</v>
      </c>
      <c r="G269" s="8">
        <v>422</v>
      </c>
      <c r="H269" s="8">
        <v>53</v>
      </c>
      <c r="I269" s="8">
        <v>52</v>
      </c>
      <c r="J269" s="8">
        <v>1785</v>
      </c>
      <c r="K269" s="8">
        <v>283</v>
      </c>
      <c r="L269" s="8">
        <v>139</v>
      </c>
      <c r="M269" s="19">
        <v>3373</v>
      </c>
      <c r="N269" s="8">
        <v>16</v>
      </c>
      <c r="O269" s="8">
        <v>2</v>
      </c>
      <c r="P269" s="8">
        <v>2</v>
      </c>
      <c r="Q269" s="8">
        <v>9</v>
      </c>
      <c r="R269" s="8">
        <v>67</v>
      </c>
      <c r="S269" s="8">
        <v>12</v>
      </c>
      <c r="T269" s="8">
        <v>2</v>
      </c>
      <c r="U269" s="19">
        <v>110</v>
      </c>
      <c r="V269" s="8">
        <v>29</v>
      </c>
      <c r="W269" s="8">
        <v>1568</v>
      </c>
      <c r="X269" s="8">
        <v>191729</v>
      </c>
      <c r="Y269" s="8">
        <v>96</v>
      </c>
      <c r="Z269" s="8">
        <v>0</v>
      </c>
      <c r="AA269" s="8">
        <v>0</v>
      </c>
      <c r="AB269" s="8">
        <v>1</v>
      </c>
      <c r="AC269" s="173">
        <v>266</v>
      </c>
      <c r="AD269" s="173">
        <v>0</v>
      </c>
      <c r="AE269" s="157">
        <f t="shared" si="50"/>
        <v>3483</v>
      </c>
      <c r="AF269" s="157">
        <f t="shared" si="51"/>
        <v>2844</v>
      </c>
      <c r="AG269" s="157">
        <f t="shared" si="52"/>
        <v>567532</v>
      </c>
      <c r="AH269" s="127">
        <v>655</v>
      </c>
      <c r="AI269" s="46">
        <v>77735</v>
      </c>
      <c r="AJ269" s="19">
        <v>44509</v>
      </c>
      <c r="AK269" s="88">
        <v>132</v>
      </c>
      <c r="AL269" s="88">
        <v>92</v>
      </c>
      <c r="AM269" s="87">
        <v>57</v>
      </c>
      <c r="AN269" s="87">
        <v>0</v>
      </c>
      <c r="AO269" s="91">
        <v>74</v>
      </c>
      <c r="AP269" s="91">
        <v>7</v>
      </c>
      <c r="AQ269" s="92">
        <v>81</v>
      </c>
      <c r="AR269" s="92">
        <v>69</v>
      </c>
      <c r="AS269" s="89">
        <v>10</v>
      </c>
      <c r="AT269" s="89">
        <v>6</v>
      </c>
      <c r="AU269" s="90">
        <v>53</v>
      </c>
      <c r="AV269" s="90">
        <v>32</v>
      </c>
      <c r="AW269" s="21">
        <f t="shared" si="53"/>
        <v>230.53809341930847</v>
      </c>
      <c r="AX269" s="21">
        <f>IFERROR(INT(AW269*'udziały-w-rynku'!$C$27),0)</f>
        <v>1148</v>
      </c>
      <c r="AY269" s="39">
        <f t="shared" si="54"/>
        <v>1148</v>
      </c>
      <c r="AZ269" s="34">
        <f t="shared" si="55"/>
        <v>-1696</v>
      </c>
      <c r="BA269" s="31">
        <f t="shared" si="56"/>
        <v>0.40365682137834036</v>
      </c>
      <c r="BB269" s="70" t="s">
        <v>429</v>
      </c>
      <c r="BC269" s="125" t="s">
        <v>426</v>
      </c>
      <c r="BD269" s="70">
        <f t="shared" si="49"/>
        <v>2844</v>
      </c>
      <c r="BE269" s="71">
        <f t="shared" si="57"/>
        <v>4.6189226411662296E-3</v>
      </c>
      <c r="BF269" s="161">
        <f t="shared" si="58"/>
        <v>2936.2537419120135</v>
      </c>
      <c r="BG269" s="39">
        <f>INT(IFERROR(AO269*(1/($AJ269/$AI269)),0)*'udziały-w-rynku'!$C$27)</f>
        <v>643</v>
      </c>
      <c r="BH269" s="39">
        <f>INT(IFERROR(AQ269*(1/($AJ269/$AI269)),0)*'udziały-w-rynku'!$C$27)</f>
        <v>704</v>
      </c>
      <c r="BI269" s="21">
        <f t="shared" si="59"/>
        <v>99.550540340155933</v>
      </c>
      <c r="BJ269" s="21">
        <f>IFERROR(INT(BI269*'udziały-w-rynku'!$C$27),0)</f>
        <v>495</v>
      </c>
      <c r="BK269" s="170">
        <f t="shared" si="60"/>
        <v>495</v>
      </c>
      <c r="BL269" s="40">
        <f>INT(IFERROR(AS269*(1/($AJ269/$AI269)),0)*'udziały-w-rynku'!$C$27)</f>
        <v>87</v>
      </c>
      <c r="BM269" s="40">
        <f>INT(IFERROR(AU269*(1/($AJ269/$AI269)),0)*'udziały-w-rynku'!$C$27)</f>
        <v>461</v>
      </c>
    </row>
    <row r="270" spans="1:65">
      <c r="A270" s="158">
        <f>VLOOKUP(B270,konwerter_rejonów!A:B,2,FALSE)</f>
        <v>267</v>
      </c>
      <c r="B270" s="11">
        <v>267</v>
      </c>
      <c r="C270" s="85" t="str">
        <f>IFERROR(VLOOKUP(A270,konwerter_rejonów!E:F,2,FALSE),A270)</f>
        <v>A43</v>
      </c>
      <c r="D270" s="8" t="s">
        <v>385</v>
      </c>
      <c r="E270" s="8" t="str">
        <f>VLOOKUP(B270,konwerter_rejonów!A:C,3,FALSE)</f>
        <v>Jagodno</v>
      </c>
      <c r="F270" s="8">
        <v>221</v>
      </c>
      <c r="G270" s="8">
        <v>94</v>
      </c>
      <c r="H270" s="8">
        <v>41</v>
      </c>
      <c r="I270" s="8">
        <v>49</v>
      </c>
      <c r="J270" s="8">
        <v>752</v>
      </c>
      <c r="K270" s="8">
        <v>280</v>
      </c>
      <c r="L270" s="8">
        <v>206</v>
      </c>
      <c r="M270" s="19">
        <v>1643</v>
      </c>
      <c r="N270" s="8">
        <v>5</v>
      </c>
      <c r="O270" s="8">
        <v>9</v>
      </c>
      <c r="P270" s="8">
        <v>3</v>
      </c>
      <c r="Q270" s="8">
        <v>2</v>
      </c>
      <c r="R270" s="8">
        <v>31</v>
      </c>
      <c r="S270" s="8">
        <v>5</v>
      </c>
      <c r="T270" s="8">
        <v>2</v>
      </c>
      <c r="U270" s="19">
        <v>57</v>
      </c>
      <c r="V270" s="8">
        <v>55</v>
      </c>
      <c r="W270" s="8">
        <v>6423</v>
      </c>
      <c r="X270" s="8">
        <v>100753</v>
      </c>
      <c r="Y270" s="8">
        <v>187</v>
      </c>
      <c r="Z270" s="8">
        <v>0</v>
      </c>
      <c r="AA270" s="8">
        <v>0</v>
      </c>
      <c r="AB270" s="8">
        <v>0</v>
      </c>
      <c r="AC270" s="173">
        <v>267</v>
      </c>
      <c r="AD270" s="173">
        <v>266</v>
      </c>
      <c r="AE270" s="157">
        <f t="shared" si="50"/>
        <v>1700</v>
      </c>
      <c r="AF270" s="157">
        <f t="shared" si="51"/>
        <v>1479</v>
      </c>
      <c r="AG270" s="157">
        <f t="shared" si="52"/>
        <v>567532</v>
      </c>
      <c r="AH270" s="127">
        <v>418</v>
      </c>
      <c r="AI270" s="46">
        <v>77735</v>
      </c>
      <c r="AJ270" s="19">
        <v>44509</v>
      </c>
      <c r="AK270" s="88" t="s">
        <v>871</v>
      </c>
      <c r="AL270" s="88" t="s">
        <v>871</v>
      </c>
      <c r="AM270" s="87" t="s">
        <v>871</v>
      </c>
      <c r="AN270" s="87" t="s">
        <v>871</v>
      </c>
      <c r="AO270" s="91" t="s">
        <v>871</v>
      </c>
      <c r="AP270" s="91" t="s">
        <v>871</v>
      </c>
      <c r="AQ270" s="92" t="s">
        <v>871</v>
      </c>
      <c r="AR270" s="92" t="s">
        <v>871</v>
      </c>
      <c r="AS270" s="89" t="s">
        <v>871</v>
      </c>
      <c r="AT270" s="89" t="s">
        <v>871</v>
      </c>
      <c r="AU270" s="90" t="s">
        <v>871</v>
      </c>
      <c r="AV270" s="90" t="s">
        <v>871</v>
      </c>
      <c r="AW270" s="21">
        <f t="shared" si="53"/>
        <v>0</v>
      </c>
      <c r="AX270" s="21">
        <f>IFERROR(INT(AW270*'udziały-w-rynku'!$C$27),0)</f>
        <v>0</v>
      </c>
      <c r="AY270" s="39">
        <f t="shared" si="54"/>
        <v>0</v>
      </c>
      <c r="AZ270" s="34">
        <f t="shared" si="55"/>
        <v>-1479</v>
      </c>
      <c r="BA270" s="31">
        <f t="shared" si="56"/>
        <v>0</v>
      </c>
      <c r="BB270" s="70" t="s">
        <v>429</v>
      </c>
      <c r="BC270" s="125" t="s">
        <v>426</v>
      </c>
      <c r="BD270" s="70">
        <f t="shared" ref="BD270:BD333" si="61">IF(BB270="do weryfikacji",IF(BC270="BIG-DATA",AY270,IF(BC270="PESEL",AF270,"do uzupełnienia")),BB270)</f>
        <v>1479</v>
      </c>
      <c r="BE270" s="71">
        <f t="shared" si="57"/>
        <v>2.4020346646571214E-3</v>
      </c>
      <c r="BF270" s="161">
        <f t="shared" si="58"/>
        <v>1526.9758383571966</v>
      </c>
      <c r="BG270" s="39">
        <f>INT(IFERROR(AO270*(1/($AJ270/$AI270)),0)*'udziały-w-rynku'!$C$27)</f>
        <v>0</v>
      </c>
      <c r="BH270" s="39">
        <f>INT(IFERROR(AQ270*(1/($AJ270/$AI270)),0)*'udziały-w-rynku'!$C$27)</f>
        <v>0</v>
      </c>
      <c r="BI270" s="21">
        <f t="shared" si="59"/>
        <v>0</v>
      </c>
      <c r="BJ270" s="21">
        <f>IFERROR(INT(BI270*'udziały-w-rynku'!$C$27),0)</f>
        <v>0</v>
      </c>
      <c r="BK270" s="170">
        <f t="shared" si="60"/>
        <v>0</v>
      </c>
      <c r="BL270" s="40">
        <f>INT(IFERROR(AS270*(1/($AJ270/$AI270)),0)*'udziały-w-rynku'!$C$27)</f>
        <v>0</v>
      </c>
      <c r="BM270" s="40">
        <f>INT(IFERROR(AU270*(1/($AJ270/$AI270)),0)*'udziały-w-rynku'!$C$27)</f>
        <v>0</v>
      </c>
    </row>
    <row r="271" spans="1:65">
      <c r="A271" s="158">
        <f>VLOOKUP(B271,konwerter_rejonów!A:B,2,FALSE)</f>
        <v>268</v>
      </c>
      <c r="B271" s="11">
        <v>268</v>
      </c>
      <c r="C271" s="85" t="str">
        <f>IFERROR(VLOOKUP(A271,konwerter_rejonów!E:F,2,FALSE),A271)</f>
        <v>A43</v>
      </c>
      <c r="D271" s="8" t="s">
        <v>385</v>
      </c>
      <c r="E271" s="8" t="str">
        <f>VLOOKUP(B271,konwerter_rejonów!A:C,3,FALSE)</f>
        <v>Buforowa</v>
      </c>
      <c r="F271" s="8">
        <v>0</v>
      </c>
      <c r="G271" s="8">
        <v>0</v>
      </c>
      <c r="H271" s="8">
        <v>0</v>
      </c>
      <c r="I271" s="8">
        <v>0</v>
      </c>
      <c r="J271" s="8">
        <v>0</v>
      </c>
      <c r="K271" s="8">
        <v>1</v>
      </c>
      <c r="L271" s="8">
        <v>0</v>
      </c>
      <c r="M271" s="19">
        <v>1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8">
        <v>0</v>
      </c>
      <c r="T271" s="8">
        <v>0</v>
      </c>
      <c r="U271" s="19">
        <v>0</v>
      </c>
      <c r="V271" s="8">
        <v>1618</v>
      </c>
      <c r="W271" s="8">
        <v>2665</v>
      </c>
      <c r="X271" s="8">
        <v>0</v>
      </c>
      <c r="Y271" s="8">
        <v>6786</v>
      </c>
      <c r="Z271" s="8">
        <v>0</v>
      </c>
      <c r="AA271" s="8">
        <v>0</v>
      </c>
      <c r="AB271" s="8">
        <v>15</v>
      </c>
      <c r="AC271" s="173">
        <v>268</v>
      </c>
      <c r="AD271" s="173">
        <v>0</v>
      </c>
      <c r="AE271" s="157">
        <f t="shared" si="50"/>
        <v>1</v>
      </c>
      <c r="AF271" s="157">
        <f t="shared" si="51"/>
        <v>1</v>
      </c>
      <c r="AG271" s="157">
        <f t="shared" si="52"/>
        <v>567532</v>
      </c>
      <c r="AH271" s="127">
        <v>381</v>
      </c>
      <c r="AI271" s="46">
        <v>77735</v>
      </c>
      <c r="AJ271" s="19">
        <v>44509</v>
      </c>
      <c r="AK271" s="88">
        <v>179</v>
      </c>
      <c r="AL271" s="88">
        <v>78</v>
      </c>
      <c r="AM271" s="87">
        <v>83</v>
      </c>
      <c r="AN271" s="87">
        <v>0</v>
      </c>
      <c r="AO271" s="91">
        <v>67</v>
      </c>
      <c r="AP271" s="91">
        <v>121</v>
      </c>
      <c r="AQ271" s="92">
        <v>74</v>
      </c>
      <c r="AR271" s="92">
        <v>51</v>
      </c>
      <c r="AS271" s="89">
        <v>33</v>
      </c>
      <c r="AT271" s="89">
        <v>17</v>
      </c>
      <c r="AU271" s="90">
        <v>47</v>
      </c>
      <c r="AV271" s="90">
        <v>26</v>
      </c>
      <c r="AW271" s="21">
        <f t="shared" si="53"/>
        <v>312.62362668224404</v>
      </c>
      <c r="AX271" s="21">
        <f>IFERROR(INT(AW271*'udziały-w-rynku'!$C$27),0)</f>
        <v>1557</v>
      </c>
      <c r="AY271" s="39">
        <f t="shared" si="54"/>
        <v>1557</v>
      </c>
      <c r="AZ271" s="34">
        <f t="shared" si="55"/>
        <v>1556</v>
      </c>
      <c r="BA271" s="31">
        <f t="shared" si="56"/>
        <v>1557</v>
      </c>
      <c r="BB271" s="70" t="s">
        <v>429</v>
      </c>
      <c r="BC271" s="125" t="s">
        <v>426</v>
      </c>
      <c r="BD271" s="70">
        <f t="shared" si="61"/>
        <v>1</v>
      </c>
      <c r="BE271" s="71">
        <f t="shared" si="57"/>
        <v>1.6240937556843282E-6</v>
      </c>
      <c r="BF271" s="161">
        <f t="shared" si="58"/>
        <v>1.0324380245822831</v>
      </c>
      <c r="BG271" s="39">
        <f>INT(IFERROR(AO271*(1/($AJ271/$AI271)),0)*'udziały-w-rynku'!$C$27)</f>
        <v>582</v>
      </c>
      <c r="BH271" s="39">
        <f>INT(IFERROR(AQ271*(1/($AJ271/$AI271)),0)*'udziały-w-rynku'!$C$27)</f>
        <v>643</v>
      </c>
      <c r="BI271" s="21">
        <f t="shared" si="59"/>
        <v>144.9595587409288</v>
      </c>
      <c r="BJ271" s="21">
        <f>IFERROR(INT(BI271*'udziały-w-rynku'!$C$27),0)</f>
        <v>722</v>
      </c>
      <c r="BK271" s="170">
        <f t="shared" si="60"/>
        <v>722</v>
      </c>
      <c r="BL271" s="40">
        <f>INT(IFERROR(AS271*(1/($AJ271/$AI271)),0)*'udziały-w-rynku'!$C$27)</f>
        <v>287</v>
      </c>
      <c r="BM271" s="40">
        <f>INT(IFERROR(AU271*(1/($AJ271/$AI271)),0)*'udziały-w-rynku'!$C$27)</f>
        <v>408</v>
      </c>
    </row>
    <row r="272" spans="1:65">
      <c r="A272" s="158">
        <f>VLOOKUP(B272,konwerter_rejonów!A:B,2,FALSE)</f>
        <v>269</v>
      </c>
      <c r="B272" s="11">
        <v>269</v>
      </c>
      <c r="C272" s="85">
        <f>IFERROR(VLOOKUP(A272,konwerter_rejonów!E:F,2,FALSE),A272)</f>
        <v>269</v>
      </c>
      <c r="D272" s="8" t="s">
        <v>385</v>
      </c>
      <c r="E272" s="8" t="str">
        <f>VLOOKUP(B272,konwerter_rejonów!A:C,3,FALSE)</f>
        <v>Wileńska</v>
      </c>
      <c r="F272" s="8">
        <v>264</v>
      </c>
      <c r="G272" s="8">
        <v>242</v>
      </c>
      <c r="H272" s="8">
        <v>54</v>
      </c>
      <c r="I272" s="8">
        <v>87</v>
      </c>
      <c r="J272" s="8">
        <v>1024</v>
      </c>
      <c r="K272" s="8">
        <v>452</v>
      </c>
      <c r="L272" s="8">
        <v>372</v>
      </c>
      <c r="M272" s="19">
        <v>2495</v>
      </c>
      <c r="N272" s="8">
        <v>1</v>
      </c>
      <c r="O272" s="8">
        <v>5</v>
      </c>
      <c r="P272" s="8">
        <v>0</v>
      </c>
      <c r="Q272" s="8">
        <v>1</v>
      </c>
      <c r="R272" s="8">
        <v>32</v>
      </c>
      <c r="S272" s="8">
        <v>7</v>
      </c>
      <c r="T272" s="8">
        <v>3</v>
      </c>
      <c r="U272" s="19">
        <v>49</v>
      </c>
      <c r="V272" s="8">
        <v>358</v>
      </c>
      <c r="W272" s="8">
        <v>2096</v>
      </c>
      <c r="X272" s="8">
        <v>91236</v>
      </c>
      <c r="Y272" s="8">
        <v>65</v>
      </c>
      <c r="Z272" s="8">
        <v>0</v>
      </c>
      <c r="AA272" s="8">
        <v>0</v>
      </c>
      <c r="AB272" s="8">
        <v>4</v>
      </c>
      <c r="AC272" s="173">
        <v>269</v>
      </c>
      <c r="AD272" s="173">
        <v>0</v>
      </c>
      <c r="AE272" s="157">
        <f t="shared" si="50"/>
        <v>2544</v>
      </c>
      <c r="AF272" s="157">
        <f t="shared" si="51"/>
        <v>2280</v>
      </c>
      <c r="AG272" s="157">
        <f t="shared" si="52"/>
        <v>567532</v>
      </c>
      <c r="AH272" s="127">
        <v>247</v>
      </c>
      <c r="AI272" s="46">
        <v>77735</v>
      </c>
      <c r="AJ272" s="19">
        <v>44509</v>
      </c>
      <c r="AK272" s="88">
        <v>231</v>
      </c>
      <c r="AL272" s="88">
        <v>200</v>
      </c>
      <c r="AM272" s="87">
        <v>67</v>
      </c>
      <c r="AN272" s="87">
        <v>0</v>
      </c>
      <c r="AO272" s="91">
        <v>120</v>
      </c>
      <c r="AP272" s="91">
        <v>-1</v>
      </c>
      <c r="AQ272" s="92">
        <v>119</v>
      </c>
      <c r="AR272" s="92">
        <v>117</v>
      </c>
      <c r="AS272" s="89">
        <v>47</v>
      </c>
      <c r="AT272" s="89">
        <v>39</v>
      </c>
      <c r="AU272" s="90">
        <v>53</v>
      </c>
      <c r="AV272" s="90">
        <v>50</v>
      </c>
      <c r="AW272" s="21">
        <f t="shared" si="53"/>
        <v>403.4416634837898</v>
      </c>
      <c r="AX272" s="21">
        <f>IFERROR(INT(AW272*'udziały-w-rynku'!$C$27),0)</f>
        <v>2009</v>
      </c>
      <c r="AY272" s="39">
        <f t="shared" si="54"/>
        <v>2009</v>
      </c>
      <c r="AZ272" s="34">
        <f t="shared" si="55"/>
        <v>-271</v>
      </c>
      <c r="BA272" s="31">
        <f t="shared" si="56"/>
        <v>0.881140350877193</v>
      </c>
      <c r="BB272" s="70" t="s">
        <v>429</v>
      </c>
      <c r="BC272" s="125" t="s">
        <v>426</v>
      </c>
      <c r="BD272" s="70">
        <f t="shared" si="61"/>
        <v>2280</v>
      </c>
      <c r="BE272" s="71">
        <f t="shared" si="57"/>
        <v>3.7029337629602681E-3</v>
      </c>
      <c r="BF272" s="161">
        <f t="shared" si="58"/>
        <v>2353.9586960476054</v>
      </c>
      <c r="BG272" s="39">
        <f>INT(IFERROR(AO272*(1/($AJ272/$AI272)),0)*'udziały-w-rynku'!$C$27)</f>
        <v>1044</v>
      </c>
      <c r="BH272" s="39">
        <f>INT(IFERROR(AQ272*(1/($AJ272/$AI272)),0)*'udziały-w-rynku'!$C$27)</f>
        <v>1035</v>
      </c>
      <c r="BI272" s="21">
        <f t="shared" si="59"/>
        <v>117.01554741737627</v>
      </c>
      <c r="BJ272" s="21">
        <f>IFERROR(INT(BI272*'udziały-w-rynku'!$C$27),0)</f>
        <v>582</v>
      </c>
      <c r="BK272" s="170">
        <f t="shared" si="60"/>
        <v>582</v>
      </c>
      <c r="BL272" s="40">
        <f>INT(IFERROR(AS272*(1/($AJ272/$AI272)),0)*'udziały-w-rynku'!$C$27)</f>
        <v>408</v>
      </c>
      <c r="BM272" s="40">
        <f>INT(IFERROR(AU272*(1/($AJ272/$AI272)),0)*'udziały-w-rynku'!$C$27)</f>
        <v>461</v>
      </c>
    </row>
    <row r="273" spans="1:65">
      <c r="A273" s="158">
        <f>VLOOKUP(B273,konwerter_rejonów!A:B,2,FALSE)</f>
        <v>270</v>
      </c>
      <c r="B273" s="11">
        <v>270</v>
      </c>
      <c r="C273" s="85">
        <f>IFERROR(VLOOKUP(A273,konwerter_rejonów!E:F,2,FALSE),A273)</f>
        <v>270</v>
      </c>
      <c r="D273" s="8" t="s">
        <v>385</v>
      </c>
      <c r="E273" s="8" t="str">
        <f>VLOOKUP(B273,konwerter_rejonów!A:C,3,FALSE)</f>
        <v>Brochów</v>
      </c>
      <c r="F273" s="8">
        <v>360</v>
      </c>
      <c r="G273" s="8">
        <v>376</v>
      </c>
      <c r="H273" s="8">
        <v>92</v>
      </c>
      <c r="I273" s="8">
        <v>112</v>
      </c>
      <c r="J273" s="8">
        <v>1226</v>
      </c>
      <c r="K273" s="8">
        <v>558</v>
      </c>
      <c r="L273" s="8">
        <v>449</v>
      </c>
      <c r="M273" s="19">
        <v>3173</v>
      </c>
      <c r="N273" s="8">
        <v>6</v>
      </c>
      <c r="O273" s="8">
        <v>14</v>
      </c>
      <c r="P273" s="8">
        <v>0</v>
      </c>
      <c r="Q273" s="8">
        <v>2</v>
      </c>
      <c r="R273" s="8">
        <v>36</v>
      </c>
      <c r="S273" s="8">
        <v>13</v>
      </c>
      <c r="T273" s="8">
        <v>2</v>
      </c>
      <c r="U273" s="19">
        <v>73</v>
      </c>
      <c r="V273" s="8">
        <v>611</v>
      </c>
      <c r="W273" s="8">
        <v>2532</v>
      </c>
      <c r="X273" s="8">
        <v>129800</v>
      </c>
      <c r="Y273" s="8">
        <v>1436</v>
      </c>
      <c r="Z273" s="8">
        <v>311</v>
      </c>
      <c r="AA273" s="8">
        <v>0</v>
      </c>
      <c r="AB273" s="8">
        <v>0</v>
      </c>
      <c r="AC273" s="173">
        <v>270</v>
      </c>
      <c r="AD273" s="173">
        <v>266</v>
      </c>
      <c r="AE273" s="157">
        <f t="shared" si="50"/>
        <v>3246</v>
      </c>
      <c r="AF273" s="157">
        <f t="shared" si="51"/>
        <v>2886</v>
      </c>
      <c r="AG273" s="157">
        <f t="shared" si="52"/>
        <v>567532</v>
      </c>
      <c r="AH273" s="127">
        <v>1146</v>
      </c>
      <c r="AI273" s="46">
        <v>77735</v>
      </c>
      <c r="AJ273" s="19">
        <v>44509</v>
      </c>
      <c r="AK273" s="88" t="s">
        <v>871</v>
      </c>
      <c r="AL273" s="88" t="s">
        <v>871</v>
      </c>
      <c r="AM273" s="87" t="s">
        <v>871</v>
      </c>
      <c r="AN273" s="87" t="s">
        <v>871</v>
      </c>
      <c r="AO273" s="91" t="s">
        <v>871</v>
      </c>
      <c r="AP273" s="91" t="s">
        <v>871</v>
      </c>
      <c r="AQ273" s="92" t="s">
        <v>871</v>
      </c>
      <c r="AR273" s="92" t="s">
        <v>871</v>
      </c>
      <c r="AS273" s="89" t="s">
        <v>871</v>
      </c>
      <c r="AT273" s="89" t="s">
        <v>871</v>
      </c>
      <c r="AU273" s="90" t="s">
        <v>871</v>
      </c>
      <c r="AV273" s="90" t="s">
        <v>871</v>
      </c>
      <c r="AW273" s="21">
        <f t="shared" si="53"/>
        <v>0</v>
      </c>
      <c r="AX273" s="21">
        <f>IFERROR(INT(AW273*'udziały-w-rynku'!$C$27),0)</f>
        <v>0</v>
      </c>
      <c r="AY273" s="39">
        <f t="shared" si="54"/>
        <v>0</v>
      </c>
      <c r="AZ273" s="34">
        <f t="shared" si="55"/>
        <v>-2886</v>
      </c>
      <c r="BA273" s="31">
        <f t="shared" si="56"/>
        <v>0</v>
      </c>
      <c r="BB273" s="70" t="s">
        <v>429</v>
      </c>
      <c r="BC273" s="125" t="s">
        <v>426</v>
      </c>
      <c r="BD273" s="70">
        <f t="shared" si="61"/>
        <v>2886</v>
      </c>
      <c r="BE273" s="71">
        <f t="shared" si="57"/>
        <v>4.6871345789049708E-3</v>
      </c>
      <c r="BF273" s="161">
        <f t="shared" si="58"/>
        <v>2979.6161389444687</v>
      </c>
      <c r="BG273" s="39">
        <f>INT(IFERROR(AO273*(1/($AJ273/$AI273)),0)*'udziały-w-rynku'!$C$27)</f>
        <v>0</v>
      </c>
      <c r="BH273" s="39">
        <f>INT(IFERROR(AQ273*(1/($AJ273/$AI273)),0)*'udziały-w-rynku'!$C$27)</f>
        <v>0</v>
      </c>
      <c r="BI273" s="21">
        <f t="shared" si="59"/>
        <v>0</v>
      </c>
      <c r="BJ273" s="21">
        <f>IFERROR(INT(BI273*'udziały-w-rynku'!$C$27),0)</f>
        <v>0</v>
      </c>
      <c r="BK273" s="170">
        <f t="shared" si="60"/>
        <v>0</v>
      </c>
      <c r="BL273" s="40">
        <f>INT(IFERROR(AS273*(1/($AJ273/$AI273)),0)*'udziały-w-rynku'!$C$27)</f>
        <v>0</v>
      </c>
      <c r="BM273" s="40">
        <f>INT(IFERROR(AU273*(1/($AJ273/$AI273)),0)*'udziały-w-rynku'!$C$27)</f>
        <v>0</v>
      </c>
    </row>
    <row r="274" spans="1:65">
      <c r="A274" s="158">
        <f>VLOOKUP(B274,konwerter_rejonów!A:B,2,FALSE)</f>
        <v>271</v>
      </c>
      <c r="B274" s="11">
        <v>271</v>
      </c>
      <c r="C274" s="85" t="str">
        <f>IFERROR(VLOOKUP(A274,konwerter_rejonów!E:F,2,FALSE),A274)</f>
        <v>A44</v>
      </c>
      <c r="D274" s="8" t="s">
        <v>385</v>
      </c>
      <c r="E274" s="8" t="str">
        <f>VLOOKUP(B274,konwerter_rejonów!A:C,3,FALSE)</f>
        <v>Koreańska</v>
      </c>
      <c r="F274" s="8">
        <v>99</v>
      </c>
      <c r="G274" s="8">
        <v>138</v>
      </c>
      <c r="H274" s="8">
        <v>55</v>
      </c>
      <c r="I274" s="8">
        <v>63</v>
      </c>
      <c r="J274" s="8">
        <v>431</v>
      </c>
      <c r="K274" s="8">
        <v>325</v>
      </c>
      <c r="L274" s="8">
        <v>430</v>
      </c>
      <c r="M274" s="19">
        <v>1541</v>
      </c>
      <c r="N274" s="8">
        <v>0</v>
      </c>
      <c r="O274" s="8">
        <v>1</v>
      </c>
      <c r="P274" s="8">
        <v>0</v>
      </c>
      <c r="Q274" s="8">
        <v>0</v>
      </c>
      <c r="R274" s="8">
        <v>10</v>
      </c>
      <c r="S274" s="8">
        <v>6</v>
      </c>
      <c r="T274" s="8">
        <v>3</v>
      </c>
      <c r="U274" s="19">
        <v>20</v>
      </c>
      <c r="V274" s="8">
        <v>39</v>
      </c>
      <c r="W274" s="8">
        <v>1012</v>
      </c>
      <c r="X274" s="8">
        <v>87006</v>
      </c>
      <c r="Y274" s="8">
        <v>155</v>
      </c>
      <c r="Z274" s="8">
        <v>0</v>
      </c>
      <c r="AA274" s="8">
        <v>0</v>
      </c>
      <c r="AB274" s="8">
        <v>0</v>
      </c>
      <c r="AC274" s="173">
        <v>271</v>
      </c>
      <c r="AD274" s="173">
        <v>266</v>
      </c>
      <c r="AE274" s="157">
        <f t="shared" si="50"/>
        <v>1561</v>
      </c>
      <c r="AF274" s="157">
        <f t="shared" si="51"/>
        <v>1462</v>
      </c>
      <c r="AG274" s="157">
        <f t="shared" si="52"/>
        <v>567532</v>
      </c>
      <c r="AH274" s="127">
        <v>335</v>
      </c>
      <c r="AI274" s="46">
        <v>77735</v>
      </c>
      <c r="AJ274" s="19">
        <v>44509</v>
      </c>
      <c r="AK274" s="88" t="s">
        <v>871</v>
      </c>
      <c r="AL274" s="88" t="s">
        <v>871</v>
      </c>
      <c r="AM274" s="87" t="s">
        <v>871</v>
      </c>
      <c r="AN274" s="87" t="s">
        <v>871</v>
      </c>
      <c r="AO274" s="91" t="s">
        <v>871</v>
      </c>
      <c r="AP274" s="91" t="s">
        <v>871</v>
      </c>
      <c r="AQ274" s="92" t="s">
        <v>871</v>
      </c>
      <c r="AR274" s="92" t="s">
        <v>871</v>
      </c>
      <c r="AS274" s="89" t="s">
        <v>871</v>
      </c>
      <c r="AT274" s="89" t="s">
        <v>871</v>
      </c>
      <c r="AU274" s="90" t="s">
        <v>871</v>
      </c>
      <c r="AV274" s="90" t="s">
        <v>871</v>
      </c>
      <c r="AW274" s="21">
        <f t="shared" si="53"/>
        <v>0</v>
      </c>
      <c r="AX274" s="21">
        <f>IFERROR(INT(AW274*'udziały-w-rynku'!$C$27),0)</f>
        <v>0</v>
      </c>
      <c r="AY274" s="39">
        <f t="shared" si="54"/>
        <v>0</v>
      </c>
      <c r="AZ274" s="34">
        <f t="shared" si="55"/>
        <v>-1462</v>
      </c>
      <c r="BA274" s="31">
        <f t="shared" si="56"/>
        <v>0</v>
      </c>
      <c r="BB274" s="70" t="s">
        <v>429</v>
      </c>
      <c r="BC274" s="125" t="s">
        <v>426</v>
      </c>
      <c r="BD274" s="70">
        <f t="shared" si="61"/>
        <v>1462</v>
      </c>
      <c r="BE274" s="71">
        <f t="shared" si="57"/>
        <v>2.3744250708104876E-3</v>
      </c>
      <c r="BF274" s="161">
        <f t="shared" si="58"/>
        <v>1509.4243919392977</v>
      </c>
      <c r="BG274" s="39">
        <f>INT(IFERROR(AO274*(1/($AJ274/$AI274)),0)*'udziały-w-rynku'!$C$27)</f>
        <v>0</v>
      </c>
      <c r="BH274" s="39">
        <f>INT(IFERROR(AQ274*(1/($AJ274/$AI274)),0)*'udziały-w-rynku'!$C$27)</f>
        <v>0</v>
      </c>
      <c r="BI274" s="21">
        <f t="shared" si="59"/>
        <v>0</v>
      </c>
      <c r="BJ274" s="21">
        <f>IFERROR(INT(BI274*'udziały-w-rynku'!$C$27),0)</f>
        <v>0</v>
      </c>
      <c r="BK274" s="170">
        <f t="shared" si="60"/>
        <v>0</v>
      </c>
      <c r="BL274" s="40">
        <f>INT(IFERROR(AS274*(1/($AJ274/$AI274)),0)*'udziały-w-rynku'!$C$27)</f>
        <v>0</v>
      </c>
      <c r="BM274" s="40">
        <f>INT(IFERROR(AU274*(1/($AJ274/$AI274)),0)*'udziały-w-rynku'!$C$27)</f>
        <v>0</v>
      </c>
    </row>
    <row r="275" spans="1:65">
      <c r="A275" s="158">
        <f>VLOOKUP(B275,konwerter_rejonów!A:B,2,FALSE)</f>
        <v>272</v>
      </c>
      <c r="B275" s="11">
        <v>272</v>
      </c>
      <c r="C275" s="85" t="str">
        <f>IFERROR(VLOOKUP(A275,konwerter_rejonów!E:F,2,FALSE),A275)</f>
        <v>A44</v>
      </c>
      <c r="D275" s="8" t="s">
        <v>385</v>
      </c>
      <c r="E275" s="8" t="str">
        <f>VLOOKUP(B275,konwerter_rejonów!A:C,3,FALSE)</f>
        <v>Bieńkowice</v>
      </c>
      <c r="F275" s="8">
        <v>24</v>
      </c>
      <c r="G275" s="8">
        <v>46</v>
      </c>
      <c r="H275" s="8">
        <v>12</v>
      </c>
      <c r="I275" s="8">
        <v>32</v>
      </c>
      <c r="J275" s="8">
        <v>136</v>
      </c>
      <c r="K275" s="8">
        <v>140</v>
      </c>
      <c r="L275" s="8">
        <v>100</v>
      </c>
      <c r="M275" s="19">
        <v>490</v>
      </c>
      <c r="N275" s="8">
        <v>0</v>
      </c>
      <c r="O275" s="8">
        <v>0</v>
      </c>
      <c r="P275" s="8">
        <v>0</v>
      </c>
      <c r="Q275" s="8">
        <v>1</v>
      </c>
      <c r="R275" s="8">
        <v>3</v>
      </c>
      <c r="S275" s="8">
        <v>0</v>
      </c>
      <c r="T275" s="8">
        <v>0</v>
      </c>
      <c r="U275" s="19">
        <v>4</v>
      </c>
      <c r="V275" s="8">
        <v>1179</v>
      </c>
      <c r="W275" s="8">
        <v>429</v>
      </c>
      <c r="X275" s="8">
        <v>27768</v>
      </c>
      <c r="Y275" s="8">
        <v>1321</v>
      </c>
      <c r="Z275" s="8">
        <v>0</v>
      </c>
      <c r="AA275" s="8">
        <v>0</v>
      </c>
      <c r="AB275" s="8">
        <v>0</v>
      </c>
      <c r="AC275" s="173">
        <v>272</v>
      </c>
      <c r="AD275" s="173">
        <v>266</v>
      </c>
      <c r="AE275" s="157">
        <f t="shared" si="50"/>
        <v>494</v>
      </c>
      <c r="AF275" s="157">
        <f t="shared" si="51"/>
        <v>470</v>
      </c>
      <c r="AG275" s="157">
        <f t="shared" si="52"/>
        <v>567532</v>
      </c>
      <c r="AH275" s="127">
        <v>214</v>
      </c>
      <c r="AI275" s="46">
        <v>77735</v>
      </c>
      <c r="AJ275" s="19">
        <v>44509</v>
      </c>
      <c r="AK275" s="88" t="s">
        <v>871</v>
      </c>
      <c r="AL275" s="88" t="s">
        <v>871</v>
      </c>
      <c r="AM275" s="87" t="s">
        <v>871</v>
      </c>
      <c r="AN275" s="87" t="s">
        <v>871</v>
      </c>
      <c r="AO275" s="91" t="s">
        <v>871</v>
      </c>
      <c r="AP275" s="91" t="s">
        <v>871</v>
      </c>
      <c r="AQ275" s="92" t="s">
        <v>871</v>
      </c>
      <c r="AR275" s="92" t="s">
        <v>871</v>
      </c>
      <c r="AS275" s="89" t="s">
        <v>871</v>
      </c>
      <c r="AT275" s="89" t="s">
        <v>871</v>
      </c>
      <c r="AU275" s="90" t="s">
        <v>871</v>
      </c>
      <c r="AV275" s="90" t="s">
        <v>871</v>
      </c>
      <c r="AW275" s="21">
        <f t="shared" si="53"/>
        <v>0</v>
      </c>
      <c r="AX275" s="21">
        <f>IFERROR(INT(AW275*'udziały-w-rynku'!$C$27),0)</f>
        <v>0</v>
      </c>
      <c r="AY275" s="39">
        <f t="shared" si="54"/>
        <v>0</v>
      </c>
      <c r="AZ275" s="34">
        <f t="shared" si="55"/>
        <v>-470</v>
      </c>
      <c r="BA275" s="31">
        <f t="shared" si="56"/>
        <v>0</v>
      </c>
      <c r="BB275" s="70" t="s">
        <v>429</v>
      </c>
      <c r="BC275" s="125" t="s">
        <v>426</v>
      </c>
      <c r="BD275" s="70">
        <f t="shared" si="61"/>
        <v>470</v>
      </c>
      <c r="BE275" s="71">
        <f t="shared" si="57"/>
        <v>7.6332406517163427E-4</v>
      </c>
      <c r="BF275" s="161">
        <f t="shared" si="58"/>
        <v>485.24587155367306</v>
      </c>
      <c r="BG275" s="39">
        <f>INT(IFERROR(AO275*(1/($AJ275/$AI275)),0)*'udziały-w-rynku'!$C$27)</f>
        <v>0</v>
      </c>
      <c r="BH275" s="39">
        <f>INT(IFERROR(AQ275*(1/($AJ275/$AI275)),0)*'udziały-w-rynku'!$C$27)</f>
        <v>0</v>
      </c>
      <c r="BI275" s="21">
        <f t="shared" si="59"/>
        <v>0</v>
      </c>
      <c r="BJ275" s="21">
        <f>IFERROR(INT(BI275*'udziały-w-rynku'!$C$27),0)</f>
        <v>0</v>
      </c>
      <c r="BK275" s="170">
        <f t="shared" si="60"/>
        <v>0</v>
      </c>
      <c r="BL275" s="40">
        <f>INT(IFERROR(AS275*(1/($AJ275/$AI275)),0)*'udziały-w-rynku'!$C$27)</f>
        <v>0</v>
      </c>
      <c r="BM275" s="40">
        <f>INT(IFERROR(AU275*(1/($AJ275/$AI275)),0)*'udziały-w-rynku'!$C$27)</f>
        <v>0</v>
      </c>
    </row>
    <row r="276" spans="1:65">
      <c r="A276" s="158">
        <f>VLOOKUP(B276,konwerter_rejonów!A:B,2,FALSE)</f>
        <v>273</v>
      </c>
      <c r="B276" s="11">
        <v>273</v>
      </c>
      <c r="C276" s="85" t="str">
        <f>IFERROR(VLOOKUP(A276,konwerter_rejonów!E:F,2,FALSE),A276)</f>
        <v>A22</v>
      </c>
      <c r="D276" s="8" t="s">
        <v>385</v>
      </c>
      <c r="E276" s="8" t="str">
        <f>VLOOKUP(B276,konwerter_rejonów!A:C,3,FALSE)</f>
        <v>Brochowska</v>
      </c>
      <c r="F276" s="8">
        <v>1</v>
      </c>
      <c r="G276" s="8">
        <v>2</v>
      </c>
      <c r="H276" s="8">
        <v>0</v>
      </c>
      <c r="I276" s="8">
        <v>4</v>
      </c>
      <c r="J276" s="8">
        <v>7</v>
      </c>
      <c r="K276" s="8">
        <v>6</v>
      </c>
      <c r="L276" s="8">
        <v>3</v>
      </c>
      <c r="M276" s="19">
        <v>23</v>
      </c>
      <c r="N276" s="8">
        <v>0</v>
      </c>
      <c r="O276" s="8">
        <v>0</v>
      </c>
      <c r="P276" s="8">
        <v>0</v>
      </c>
      <c r="Q276" s="8">
        <v>0</v>
      </c>
      <c r="R276" s="8">
        <v>0</v>
      </c>
      <c r="S276" s="8">
        <v>1</v>
      </c>
      <c r="T276" s="8">
        <v>0</v>
      </c>
      <c r="U276" s="19">
        <v>1</v>
      </c>
      <c r="V276" s="8">
        <v>6446</v>
      </c>
      <c r="W276" s="8">
        <v>3943</v>
      </c>
      <c r="X276" s="8">
        <v>1181</v>
      </c>
      <c r="Y276" s="8">
        <v>26</v>
      </c>
      <c r="Z276" s="8">
        <v>0</v>
      </c>
      <c r="AA276" s="8">
        <v>0</v>
      </c>
      <c r="AB276" s="8">
        <v>8</v>
      </c>
      <c r="AC276" s="173">
        <v>273</v>
      </c>
      <c r="AD276" s="173">
        <v>0</v>
      </c>
      <c r="AE276" s="157">
        <f t="shared" si="50"/>
        <v>24</v>
      </c>
      <c r="AF276" s="157">
        <f t="shared" si="51"/>
        <v>23</v>
      </c>
      <c r="AG276" s="157">
        <f t="shared" si="52"/>
        <v>567532</v>
      </c>
      <c r="AH276" s="127">
        <v>150</v>
      </c>
      <c r="AI276" s="46">
        <v>77735</v>
      </c>
      <c r="AJ276" s="19">
        <v>44509</v>
      </c>
      <c r="AK276" s="88">
        <v>224</v>
      </c>
      <c r="AL276" s="88">
        <v>65</v>
      </c>
      <c r="AM276" s="87">
        <v>135</v>
      </c>
      <c r="AN276" s="87">
        <v>0</v>
      </c>
      <c r="AO276" s="91">
        <v>30</v>
      </c>
      <c r="AP276" s="91">
        <v>16</v>
      </c>
      <c r="AQ276" s="92">
        <v>29</v>
      </c>
      <c r="AR276" s="92">
        <v>15</v>
      </c>
      <c r="AS276" s="89">
        <v>76</v>
      </c>
      <c r="AT276" s="89">
        <v>23</v>
      </c>
      <c r="AU276" s="90">
        <v>34</v>
      </c>
      <c r="AV276" s="90">
        <v>17</v>
      </c>
      <c r="AW276" s="21">
        <f t="shared" si="53"/>
        <v>391.21615852973559</v>
      </c>
      <c r="AX276" s="21">
        <f>IFERROR(INT(AW276*'udziały-w-rynku'!$C$27),0)</f>
        <v>1948</v>
      </c>
      <c r="AY276" s="39">
        <f t="shared" si="54"/>
        <v>1948</v>
      </c>
      <c r="AZ276" s="34">
        <f t="shared" si="55"/>
        <v>1925</v>
      </c>
      <c r="BA276" s="31">
        <f t="shared" si="56"/>
        <v>84.695652173913047</v>
      </c>
      <c r="BB276" s="70" t="s">
        <v>429</v>
      </c>
      <c r="BC276" s="125" t="s">
        <v>426</v>
      </c>
      <c r="BD276" s="70">
        <f t="shared" si="61"/>
        <v>23</v>
      </c>
      <c r="BE276" s="71">
        <f t="shared" si="57"/>
        <v>3.735415638073955E-5</v>
      </c>
      <c r="BF276" s="161">
        <f t="shared" si="58"/>
        <v>23.746074565392512</v>
      </c>
      <c r="BG276" s="39">
        <f>INT(IFERROR(AO276*(1/($AJ276/$AI276)),0)*'udziały-w-rynku'!$C$27)</f>
        <v>261</v>
      </c>
      <c r="BH276" s="39">
        <f>INT(IFERROR(AQ276*(1/($AJ276/$AI276)),0)*'udziały-w-rynku'!$C$27)</f>
        <v>252</v>
      </c>
      <c r="BI276" s="21">
        <f t="shared" si="59"/>
        <v>235.77759554247456</v>
      </c>
      <c r="BJ276" s="21">
        <f>IFERROR(INT(BI276*'udziały-w-rynku'!$C$27),0)</f>
        <v>1174</v>
      </c>
      <c r="BK276" s="170">
        <f t="shared" si="60"/>
        <v>1174</v>
      </c>
      <c r="BL276" s="40">
        <f>INT(IFERROR(AS276*(1/($AJ276/$AI276)),0)*'udziały-w-rynku'!$C$27)</f>
        <v>661</v>
      </c>
      <c r="BM276" s="40">
        <f>INT(IFERROR(AU276*(1/($AJ276/$AI276)),0)*'udziały-w-rynku'!$C$27)</f>
        <v>295</v>
      </c>
    </row>
    <row r="277" spans="1:65">
      <c r="A277" s="158">
        <f>VLOOKUP(B277,konwerter_rejonów!A:B,2,FALSE)</f>
        <v>274</v>
      </c>
      <c r="B277" s="11">
        <v>274</v>
      </c>
      <c r="C277" s="85" t="str">
        <f>IFERROR(VLOOKUP(A277,konwerter_rejonów!E:F,2,FALSE),A277)</f>
        <v>A22</v>
      </c>
      <c r="D277" s="8" t="s">
        <v>385</v>
      </c>
      <c r="E277" s="8" t="str">
        <f>VLOOKUP(B277,konwerter_rejonów!A:C,3,FALSE)</f>
        <v>Tyska</v>
      </c>
      <c r="F277" s="8">
        <v>6</v>
      </c>
      <c r="G277" s="8">
        <v>6</v>
      </c>
      <c r="H277" s="8">
        <v>4</v>
      </c>
      <c r="I277" s="8">
        <v>17</v>
      </c>
      <c r="J277" s="8">
        <v>56</v>
      </c>
      <c r="K277" s="8">
        <v>81</v>
      </c>
      <c r="L277" s="8">
        <v>20</v>
      </c>
      <c r="M277" s="19">
        <v>190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v>0</v>
      </c>
      <c r="U277" s="19">
        <v>0</v>
      </c>
      <c r="V277" s="8">
        <v>1063</v>
      </c>
      <c r="W277" s="8">
        <v>32315</v>
      </c>
      <c r="X277" s="8">
        <v>5128</v>
      </c>
      <c r="Y277" s="8">
        <v>21945</v>
      </c>
      <c r="Z277" s="8">
        <v>0</v>
      </c>
      <c r="AA277" s="8">
        <v>0</v>
      </c>
      <c r="AB277" s="8">
        <v>0</v>
      </c>
      <c r="AC277" s="173">
        <v>274</v>
      </c>
      <c r="AD277" s="173">
        <v>273</v>
      </c>
      <c r="AE277" s="157">
        <f t="shared" si="50"/>
        <v>190</v>
      </c>
      <c r="AF277" s="157">
        <f t="shared" si="51"/>
        <v>184</v>
      </c>
      <c r="AG277" s="157">
        <f t="shared" si="52"/>
        <v>567532</v>
      </c>
      <c r="AH277" s="127">
        <v>787</v>
      </c>
      <c r="AI277" s="46">
        <v>77735</v>
      </c>
      <c r="AJ277" s="19">
        <v>44509</v>
      </c>
      <c r="AK277" s="88" t="s">
        <v>871</v>
      </c>
      <c r="AL277" s="88" t="s">
        <v>871</v>
      </c>
      <c r="AM277" s="87" t="s">
        <v>871</v>
      </c>
      <c r="AN277" s="87" t="s">
        <v>871</v>
      </c>
      <c r="AO277" s="91" t="s">
        <v>871</v>
      </c>
      <c r="AP277" s="91" t="s">
        <v>871</v>
      </c>
      <c r="AQ277" s="92" t="s">
        <v>871</v>
      </c>
      <c r="AR277" s="92" t="s">
        <v>871</v>
      </c>
      <c r="AS277" s="89" t="s">
        <v>871</v>
      </c>
      <c r="AT277" s="89" t="s">
        <v>871</v>
      </c>
      <c r="AU277" s="90" t="s">
        <v>871</v>
      </c>
      <c r="AV277" s="90" t="s">
        <v>871</v>
      </c>
      <c r="AW277" s="21">
        <f t="shared" si="53"/>
        <v>0</v>
      </c>
      <c r="AX277" s="21">
        <f>IFERROR(INT(AW277*'udziały-w-rynku'!$C$27),0)</f>
        <v>0</v>
      </c>
      <c r="AY277" s="39">
        <f t="shared" si="54"/>
        <v>0</v>
      </c>
      <c r="AZ277" s="34">
        <f t="shared" si="55"/>
        <v>-184</v>
      </c>
      <c r="BA277" s="31">
        <f t="shared" si="56"/>
        <v>0</v>
      </c>
      <c r="BB277" s="70" t="s">
        <v>429</v>
      </c>
      <c r="BC277" s="125" t="s">
        <v>426</v>
      </c>
      <c r="BD277" s="70">
        <f t="shared" si="61"/>
        <v>184</v>
      </c>
      <c r="BE277" s="71">
        <f t="shared" si="57"/>
        <v>2.988332510459164E-4</v>
      </c>
      <c r="BF277" s="161">
        <f t="shared" si="58"/>
        <v>189.96859652314009</v>
      </c>
      <c r="BG277" s="39">
        <f>INT(IFERROR(AO277*(1/($AJ277/$AI277)),0)*'udziały-w-rynku'!$C$27)</f>
        <v>0</v>
      </c>
      <c r="BH277" s="39">
        <f>INT(IFERROR(AQ277*(1/($AJ277/$AI277)),0)*'udziały-w-rynku'!$C$27)</f>
        <v>0</v>
      </c>
      <c r="BI277" s="21">
        <f t="shared" si="59"/>
        <v>0</v>
      </c>
      <c r="BJ277" s="21">
        <f>IFERROR(INT(BI277*'udziały-w-rynku'!$C$27),0)</f>
        <v>0</v>
      </c>
      <c r="BK277" s="170">
        <f t="shared" si="60"/>
        <v>0</v>
      </c>
      <c r="BL277" s="40">
        <f>INT(IFERROR(AS277*(1/($AJ277/$AI277)),0)*'udziały-w-rynku'!$C$27)</f>
        <v>0</v>
      </c>
      <c r="BM277" s="40">
        <f>INT(IFERROR(AU277*(1/($AJ277/$AI277)),0)*'udziały-w-rynku'!$C$27)</f>
        <v>0</v>
      </c>
    </row>
    <row r="278" spans="1:65">
      <c r="A278" s="158">
        <f>VLOOKUP(B278,konwerter_rejonów!A:B,2,FALSE)</f>
        <v>275</v>
      </c>
      <c r="B278" s="11">
        <v>275</v>
      </c>
      <c r="C278" s="85" t="str">
        <f>IFERROR(VLOOKUP(A278,konwerter_rejonów!E:F,2,FALSE),A278)</f>
        <v>A22</v>
      </c>
      <c r="D278" s="8" t="s">
        <v>385</v>
      </c>
      <c r="E278" s="8" t="str">
        <f>VLOOKUP(B278,konwerter_rejonów!A:C,3,FALSE)</f>
        <v>Popielskiego</v>
      </c>
      <c r="F278" s="8">
        <v>175</v>
      </c>
      <c r="G278" s="8">
        <v>125</v>
      </c>
      <c r="H278" s="8">
        <v>17</v>
      </c>
      <c r="I278" s="8">
        <v>26</v>
      </c>
      <c r="J278" s="8">
        <v>459</v>
      </c>
      <c r="K278" s="8">
        <v>90</v>
      </c>
      <c r="L278" s="8">
        <v>73</v>
      </c>
      <c r="M278" s="19">
        <v>965</v>
      </c>
      <c r="N278" s="8">
        <v>5</v>
      </c>
      <c r="O278" s="8">
        <v>3</v>
      </c>
      <c r="P278" s="8">
        <v>1</v>
      </c>
      <c r="Q278" s="8">
        <v>2</v>
      </c>
      <c r="R278" s="8">
        <v>34</v>
      </c>
      <c r="S278" s="8">
        <v>4</v>
      </c>
      <c r="T278" s="8">
        <v>3</v>
      </c>
      <c r="U278" s="19">
        <v>52</v>
      </c>
      <c r="V278" s="8">
        <v>2812</v>
      </c>
      <c r="W278" s="8">
        <v>4562</v>
      </c>
      <c r="X278" s="8">
        <v>50029</v>
      </c>
      <c r="Y278" s="8">
        <v>17881</v>
      </c>
      <c r="Z278" s="8">
        <v>0</v>
      </c>
      <c r="AA278" s="8">
        <v>0</v>
      </c>
      <c r="AB278" s="8">
        <v>6</v>
      </c>
      <c r="AC278" s="173">
        <v>275</v>
      </c>
      <c r="AD278" s="173">
        <v>0</v>
      </c>
      <c r="AE278" s="157">
        <f t="shared" si="50"/>
        <v>1017</v>
      </c>
      <c r="AF278" s="157">
        <f t="shared" si="51"/>
        <v>842</v>
      </c>
      <c r="AG278" s="157">
        <f t="shared" si="52"/>
        <v>567532</v>
      </c>
      <c r="AH278" s="127">
        <v>942</v>
      </c>
      <c r="AI278" s="46">
        <v>77735</v>
      </c>
      <c r="AJ278" s="19">
        <v>44509</v>
      </c>
      <c r="AK278" s="88">
        <v>242</v>
      </c>
      <c r="AL278" s="88">
        <v>106</v>
      </c>
      <c r="AM278" s="87">
        <v>80</v>
      </c>
      <c r="AN278" s="87">
        <v>0</v>
      </c>
      <c r="AO278" s="91">
        <v>84</v>
      </c>
      <c r="AP278" s="91">
        <v>-1</v>
      </c>
      <c r="AQ278" s="92">
        <v>54</v>
      </c>
      <c r="AR278" s="92">
        <v>45</v>
      </c>
      <c r="AS278" s="89">
        <v>53</v>
      </c>
      <c r="AT278" s="89">
        <v>14</v>
      </c>
      <c r="AU278" s="90">
        <v>27</v>
      </c>
      <c r="AV278" s="90">
        <v>31</v>
      </c>
      <c r="AW278" s="21">
        <f t="shared" si="53"/>
        <v>422.65317126873219</v>
      </c>
      <c r="AX278" s="21">
        <f>IFERROR(INT(AW278*'udziały-w-rynku'!$C$27),0)</f>
        <v>2105</v>
      </c>
      <c r="AY278" s="39">
        <f t="shared" si="54"/>
        <v>2105</v>
      </c>
      <c r="AZ278" s="34">
        <f t="shared" si="55"/>
        <v>1263</v>
      </c>
      <c r="BA278" s="31">
        <f t="shared" si="56"/>
        <v>2.5</v>
      </c>
      <c r="BB278" s="70" t="s">
        <v>429</v>
      </c>
      <c r="BC278" s="125" t="s">
        <v>425</v>
      </c>
      <c r="BD278" s="70">
        <f t="shared" si="61"/>
        <v>2105</v>
      </c>
      <c r="BE278" s="71">
        <f t="shared" si="57"/>
        <v>3.4187173557155108E-3</v>
      </c>
      <c r="BF278" s="161">
        <f t="shared" si="58"/>
        <v>2173.282041745706</v>
      </c>
      <c r="BG278" s="39">
        <f>INT(IFERROR(AO278*(1/($AJ278/$AI278)),0)*'udziały-w-rynku'!$C$27)</f>
        <v>730</v>
      </c>
      <c r="BH278" s="39">
        <f>INT(IFERROR(AQ278*(1/($AJ278/$AI278)),0)*'udziały-w-rynku'!$C$27)</f>
        <v>469</v>
      </c>
      <c r="BI278" s="21">
        <f t="shared" si="59"/>
        <v>139.72005661776271</v>
      </c>
      <c r="BJ278" s="21">
        <f>IFERROR(INT(BI278*'udziały-w-rynku'!$C$27),0)</f>
        <v>696</v>
      </c>
      <c r="BK278" s="170">
        <f t="shared" si="60"/>
        <v>696</v>
      </c>
      <c r="BL278" s="40">
        <f>INT(IFERROR(AS278*(1/($AJ278/$AI278)),0)*'udziały-w-rynku'!$C$27)</f>
        <v>461</v>
      </c>
      <c r="BM278" s="40">
        <f>INT(IFERROR(AU278*(1/($AJ278/$AI278)),0)*'udziały-w-rynku'!$C$27)</f>
        <v>234</v>
      </c>
    </row>
    <row r="279" spans="1:65">
      <c r="A279" s="158">
        <f>VLOOKUP(B279,konwerter_rejonów!A:B,2,FALSE)</f>
        <v>276</v>
      </c>
      <c r="B279" s="11">
        <v>276</v>
      </c>
      <c r="C279" s="85" t="str">
        <f>IFERROR(VLOOKUP(A279,konwerter_rejonów!E:F,2,FALSE),A279)</f>
        <v>A21</v>
      </c>
      <c r="D279" s="8" t="s">
        <v>385</v>
      </c>
      <c r="E279" s="8" t="str">
        <f>VLOOKUP(B279,konwerter_rejonów!A:C,3,FALSE)</f>
        <v>Księże Wielkie</v>
      </c>
      <c r="F279" s="8">
        <v>54</v>
      </c>
      <c r="G279" s="8">
        <v>77</v>
      </c>
      <c r="H279" s="8">
        <v>22</v>
      </c>
      <c r="I279" s="8">
        <v>30</v>
      </c>
      <c r="J279" s="8">
        <v>212</v>
      </c>
      <c r="K279" s="8">
        <v>174</v>
      </c>
      <c r="L279" s="8">
        <v>230</v>
      </c>
      <c r="M279" s="19">
        <v>799</v>
      </c>
      <c r="N279" s="8">
        <v>0</v>
      </c>
      <c r="O279" s="8">
        <v>1</v>
      </c>
      <c r="P279" s="8">
        <v>2</v>
      </c>
      <c r="Q279" s="8">
        <v>1</v>
      </c>
      <c r="R279" s="8">
        <v>11</v>
      </c>
      <c r="S279" s="8">
        <v>4</v>
      </c>
      <c r="T279" s="8">
        <v>1</v>
      </c>
      <c r="U279" s="19">
        <v>20</v>
      </c>
      <c r="V279" s="8">
        <v>36</v>
      </c>
      <c r="W279" s="8">
        <v>1580</v>
      </c>
      <c r="X279" s="8">
        <v>40032</v>
      </c>
      <c r="Y279" s="8">
        <v>22</v>
      </c>
      <c r="Z279" s="8">
        <v>0</v>
      </c>
      <c r="AA279" s="8">
        <v>0</v>
      </c>
      <c r="AB279" s="8">
        <v>9</v>
      </c>
      <c r="AC279" s="173">
        <v>276</v>
      </c>
      <c r="AD279" s="173">
        <v>0</v>
      </c>
      <c r="AE279" s="157">
        <f t="shared" si="50"/>
        <v>819</v>
      </c>
      <c r="AF279" s="157">
        <f t="shared" si="51"/>
        <v>765</v>
      </c>
      <c r="AG279" s="157">
        <f t="shared" si="52"/>
        <v>567532</v>
      </c>
      <c r="AH279" s="127">
        <v>191</v>
      </c>
      <c r="AI279" s="46">
        <v>77735</v>
      </c>
      <c r="AJ279" s="19">
        <v>44509</v>
      </c>
      <c r="AK279" s="88">
        <v>78</v>
      </c>
      <c r="AL279" s="88">
        <v>12</v>
      </c>
      <c r="AM279" s="87">
        <v>41</v>
      </c>
      <c r="AN279" s="87">
        <v>0</v>
      </c>
      <c r="AO279" s="91">
        <v>31</v>
      </c>
      <c r="AP279" s="91">
        <v>12</v>
      </c>
      <c r="AQ279" s="92">
        <v>12</v>
      </c>
      <c r="AR279" s="92">
        <v>9</v>
      </c>
      <c r="AS279" s="89">
        <v>41</v>
      </c>
      <c r="AT279" s="89">
        <v>7</v>
      </c>
      <c r="AU279" s="90">
        <v>10</v>
      </c>
      <c r="AV279" s="90">
        <v>8</v>
      </c>
      <c r="AW279" s="21">
        <f t="shared" si="53"/>
        <v>136.22705520231864</v>
      </c>
      <c r="AX279" s="21">
        <f>IFERROR(INT(AW279*'udziały-w-rynku'!$C$27),0)</f>
        <v>678</v>
      </c>
      <c r="AY279" s="39">
        <f t="shared" si="54"/>
        <v>678</v>
      </c>
      <c r="AZ279" s="34">
        <f t="shared" si="55"/>
        <v>-87</v>
      </c>
      <c r="BA279" s="31">
        <f t="shared" si="56"/>
        <v>0.88627450980392153</v>
      </c>
      <c r="BB279" s="70" t="s">
        <v>429</v>
      </c>
      <c r="BC279" s="125" t="s">
        <v>426</v>
      </c>
      <c r="BD279" s="70">
        <f t="shared" si="61"/>
        <v>765</v>
      </c>
      <c r="BE279" s="71">
        <f t="shared" si="57"/>
        <v>1.242431723098511E-3</v>
      </c>
      <c r="BF279" s="161">
        <f t="shared" si="58"/>
        <v>789.81508880544652</v>
      </c>
      <c r="BG279" s="39">
        <f>INT(IFERROR(AO279*(1/($AJ279/$AI279)),0)*'udziały-w-rynku'!$C$27)</f>
        <v>269</v>
      </c>
      <c r="BH279" s="39">
        <f>INT(IFERROR(AQ279*(1/($AJ279/$AI279)),0)*'udziały-w-rynku'!$C$27)</f>
        <v>104</v>
      </c>
      <c r="BI279" s="21">
        <f t="shared" si="59"/>
        <v>71.606529016603389</v>
      </c>
      <c r="BJ279" s="21">
        <f>IFERROR(INT(BI279*'udziały-w-rynku'!$C$27),0)</f>
        <v>356</v>
      </c>
      <c r="BK279" s="170">
        <f t="shared" si="60"/>
        <v>356</v>
      </c>
      <c r="BL279" s="40">
        <f>INT(IFERROR(AS279*(1/($AJ279/$AI279)),0)*'udziały-w-rynku'!$C$27)</f>
        <v>356</v>
      </c>
      <c r="BM279" s="40">
        <f>INT(IFERROR(AU279*(1/($AJ279/$AI279)),0)*'udziały-w-rynku'!$C$27)</f>
        <v>87</v>
      </c>
    </row>
    <row r="280" spans="1:65">
      <c r="A280" s="158">
        <f>VLOOKUP(B280,konwerter_rejonów!A:B,2,FALSE)</f>
        <v>277</v>
      </c>
      <c r="B280" s="11">
        <v>277</v>
      </c>
      <c r="C280" s="85" t="str">
        <f>IFERROR(VLOOKUP(A280,konwerter_rejonów!E:F,2,FALSE),A280)</f>
        <v>A21</v>
      </c>
      <c r="D280" s="8" t="s">
        <v>385</v>
      </c>
      <c r="E280" s="8" t="str">
        <f>VLOOKUP(B280,konwerter_rejonów!A:C,3,FALSE)</f>
        <v>Księże Małe</v>
      </c>
      <c r="F280" s="8">
        <v>119</v>
      </c>
      <c r="G280" s="8">
        <v>174</v>
      </c>
      <c r="H280" s="8">
        <v>25</v>
      </c>
      <c r="I280" s="8">
        <v>38</v>
      </c>
      <c r="J280" s="8">
        <v>479</v>
      </c>
      <c r="K280" s="8">
        <v>141</v>
      </c>
      <c r="L280" s="8">
        <v>76</v>
      </c>
      <c r="M280" s="19">
        <v>1052</v>
      </c>
      <c r="N280" s="8">
        <v>1</v>
      </c>
      <c r="O280" s="8">
        <v>0</v>
      </c>
      <c r="P280" s="8">
        <v>0</v>
      </c>
      <c r="Q280" s="8">
        <v>3</v>
      </c>
      <c r="R280" s="8">
        <v>11</v>
      </c>
      <c r="S280" s="8">
        <v>7</v>
      </c>
      <c r="T280" s="8">
        <v>1</v>
      </c>
      <c r="U280" s="19">
        <v>23</v>
      </c>
      <c r="V280" s="8">
        <v>4232</v>
      </c>
      <c r="W280" s="8">
        <v>12185</v>
      </c>
      <c r="X280" s="8">
        <v>56059</v>
      </c>
      <c r="Y280" s="8">
        <v>2625</v>
      </c>
      <c r="Z280" s="8">
        <v>248</v>
      </c>
      <c r="AA280" s="8">
        <v>0</v>
      </c>
      <c r="AB280" s="8">
        <v>1</v>
      </c>
      <c r="AC280" s="173">
        <v>277</v>
      </c>
      <c r="AD280" s="173">
        <v>0</v>
      </c>
      <c r="AE280" s="157">
        <f t="shared" si="50"/>
        <v>1075</v>
      </c>
      <c r="AF280" s="157">
        <f t="shared" si="51"/>
        <v>956</v>
      </c>
      <c r="AG280" s="157">
        <f t="shared" si="52"/>
        <v>567532</v>
      </c>
      <c r="AH280" s="127">
        <v>830</v>
      </c>
      <c r="AI280" s="46">
        <v>77735</v>
      </c>
      <c r="AJ280" s="19">
        <v>44509</v>
      </c>
      <c r="AK280" s="88">
        <v>5</v>
      </c>
      <c r="AL280" s="88">
        <v>-1</v>
      </c>
      <c r="AM280" s="87">
        <v>5</v>
      </c>
      <c r="AN280" s="87">
        <v>0</v>
      </c>
      <c r="AO280" s="91">
        <v>2</v>
      </c>
      <c r="AP280" s="91">
        <v>14</v>
      </c>
      <c r="AQ280" s="92">
        <v>2</v>
      </c>
      <c r="AR280" s="92">
        <v>135</v>
      </c>
      <c r="AS280" s="89">
        <v>2</v>
      </c>
      <c r="AT280" s="89">
        <v>-1</v>
      </c>
      <c r="AU280" s="90" t="s">
        <v>871</v>
      </c>
      <c r="AV280" s="90" t="s">
        <v>871</v>
      </c>
      <c r="AW280" s="21">
        <f t="shared" si="53"/>
        <v>8.7325035386101693</v>
      </c>
      <c r="AX280" s="21">
        <f>IFERROR(INT(AW280*'udziały-w-rynku'!$C$27),0)</f>
        <v>43</v>
      </c>
      <c r="AY280" s="39">
        <f t="shared" si="54"/>
        <v>43</v>
      </c>
      <c r="AZ280" s="34">
        <f t="shared" si="55"/>
        <v>-913</v>
      </c>
      <c r="BA280" s="31">
        <f t="shared" si="56"/>
        <v>4.4979079497907949E-2</v>
      </c>
      <c r="BB280" s="70" t="s">
        <v>429</v>
      </c>
      <c r="BC280" s="125" t="s">
        <v>426</v>
      </c>
      <c r="BD280" s="70">
        <f t="shared" si="61"/>
        <v>956</v>
      </c>
      <c r="BE280" s="71">
        <f t="shared" si="57"/>
        <v>1.5526336304342177E-3</v>
      </c>
      <c r="BF280" s="161">
        <f t="shared" si="58"/>
        <v>987.01075150066265</v>
      </c>
      <c r="BG280" s="39">
        <f>INT(IFERROR(AO280*(1/($AJ280/$AI280)),0)*'udziały-w-rynku'!$C$27)</f>
        <v>17</v>
      </c>
      <c r="BH280" s="39">
        <f>INT(IFERROR(AQ280*(1/($AJ280/$AI280)),0)*'udziały-w-rynku'!$C$27)</f>
        <v>17</v>
      </c>
      <c r="BI280" s="21">
        <f t="shared" si="59"/>
        <v>8.7325035386101693</v>
      </c>
      <c r="BJ280" s="21">
        <f>IFERROR(INT(BI280*'udziały-w-rynku'!$C$27),0)</f>
        <v>43</v>
      </c>
      <c r="BK280" s="170">
        <f t="shared" si="60"/>
        <v>43</v>
      </c>
      <c r="BL280" s="40">
        <f>INT(IFERROR(AS280*(1/($AJ280/$AI280)),0)*'udziały-w-rynku'!$C$27)</f>
        <v>17</v>
      </c>
      <c r="BM280" s="40">
        <f>INT(IFERROR(AU280*(1/($AJ280/$AI280)),0)*'udziały-w-rynku'!$C$27)</f>
        <v>0</v>
      </c>
    </row>
    <row r="281" spans="1:65">
      <c r="A281" s="158">
        <f>VLOOKUP(B281,konwerter_rejonów!A:B,2,FALSE)</f>
        <v>278</v>
      </c>
      <c r="B281" s="11">
        <v>278</v>
      </c>
      <c r="C281" s="85">
        <f>IFERROR(VLOOKUP(A281,konwerter_rejonów!E:F,2,FALSE),A281)</f>
        <v>278</v>
      </c>
      <c r="D281" s="8" t="s">
        <v>385</v>
      </c>
      <c r="E281" s="8" t="str">
        <f>VLOOKUP(B281,konwerter_rejonów!A:C,3,FALSE)</f>
        <v>Karwińska/Krakowska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19">
        <v>0</v>
      </c>
      <c r="N281" s="8">
        <v>0</v>
      </c>
      <c r="O281" s="8">
        <v>0</v>
      </c>
      <c r="P281" s="8">
        <v>0</v>
      </c>
      <c r="Q281" s="8">
        <v>0</v>
      </c>
      <c r="R281" s="8">
        <v>0</v>
      </c>
      <c r="S281" s="8">
        <v>0</v>
      </c>
      <c r="T281" s="8">
        <v>0</v>
      </c>
      <c r="U281" s="19">
        <v>0</v>
      </c>
      <c r="V281" s="8">
        <v>12260</v>
      </c>
      <c r="W281" s="8">
        <v>1883</v>
      </c>
      <c r="X281" s="8">
        <v>0</v>
      </c>
      <c r="Y281" s="8">
        <v>329</v>
      </c>
      <c r="Z281" s="8">
        <v>0</v>
      </c>
      <c r="AA281" s="8">
        <v>0</v>
      </c>
      <c r="AB281" s="8">
        <v>17</v>
      </c>
      <c r="AC281" s="173">
        <v>278</v>
      </c>
      <c r="AD281" s="173">
        <v>0</v>
      </c>
      <c r="AE281" s="157">
        <f t="shared" si="50"/>
        <v>0</v>
      </c>
      <c r="AF281" s="157">
        <f t="shared" si="51"/>
        <v>0</v>
      </c>
      <c r="AG281" s="157">
        <f t="shared" si="52"/>
        <v>567532</v>
      </c>
      <c r="AH281" s="127">
        <v>917</v>
      </c>
      <c r="AI281" s="46">
        <v>77735</v>
      </c>
      <c r="AJ281" s="19">
        <v>44509</v>
      </c>
      <c r="AK281" s="88">
        <v>395</v>
      </c>
      <c r="AL281" s="88">
        <v>282</v>
      </c>
      <c r="AM281" s="87">
        <v>220</v>
      </c>
      <c r="AN281" s="87">
        <v>0</v>
      </c>
      <c r="AO281" s="91">
        <v>142</v>
      </c>
      <c r="AP281" s="91">
        <v>25</v>
      </c>
      <c r="AQ281" s="92">
        <v>160</v>
      </c>
      <c r="AR281" s="92">
        <v>10</v>
      </c>
      <c r="AS281" s="89">
        <v>146</v>
      </c>
      <c r="AT281" s="89">
        <v>100</v>
      </c>
      <c r="AU281" s="90">
        <v>89</v>
      </c>
      <c r="AV281" s="90">
        <v>-1</v>
      </c>
      <c r="AW281" s="21">
        <f t="shared" si="53"/>
        <v>689.86777955020341</v>
      </c>
      <c r="AX281" s="21">
        <f>IFERROR(INT(AW281*'udziały-w-rynku'!$C$27),0)</f>
        <v>3436</v>
      </c>
      <c r="AY281" s="39">
        <f t="shared" si="54"/>
        <v>3436</v>
      </c>
      <c r="AZ281" s="34">
        <f t="shared" si="55"/>
        <v>3436</v>
      </c>
      <c r="BA281" s="31" t="str">
        <f t="shared" si="56"/>
        <v/>
      </c>
      <c r="BB281" s="70" t="s">
        <v>429</v>
      </c>
      <c r="BC281" s="125" t="s">
        <v>426</v>
      </c>
      <c r="BD281" s="70">
        <f t="shared" si="61"/>
        <v>0</v>
      </c>
      <c r="BE281" s="71">
        <f t="shared" si="57"/>
        <v>0</v>
      </c>
      <c r="BF281" s="161">
        <f t="shared" si="58"/>
        <v>0</v>
      </c>
      <c r="BG281" s="39">
        <f>INT(IFERROR(AO281*(1/($AJ281/$AI281)),0)*'udziały-w-rynku'!$C$27)</f>
        <v>1235</v>
      </c>
      <c r="BH281" s="39">
        <f>INT(IFERROR(AQ281*(1/($AJ281/$AI281)),0)*'udziały-w-rynku'!$C$27)</f>
        <v>1392</v>
      </c>
      <c r="BI281" s="21">
        <f t="shared" si="59"/>
        <v>384.23015569884745</v>
      </c>
      <c r="BJ281" s="21">
        <f>IFERROR(INT(BI281*'udziały-w-rynku'!$C$27),0)</f>
        <v>1914</v>
      </c>
      <c r="BK281" s="170">
        <f t="shared" si="60"/>
        <v>1914</v>
      </c>
      <c r="BL281" s="40">
        <f>INT(IFERROR(AS281*(1/($AJ281/$AI281)),0)*'udziały-w-rynku'!$C$27)</f>
        <v>1270</v>
      </c>
      <c r="BM281" s="40">
        <f>INT(IFERROR(AU281*(1/($AJ281/$AI281)),0)*'udziały-w-rynku'!$C$27)</f>
        <v>774</v>
      </c>
    </row>
    <row r="282" spans="1:65">
      <c r="A282" s="158">
        <f>VLOOKUP(B282,konwerter_rejonów!A:B,2,FALSE)</f>
        <v>279</v>
      </c>
      <c r="B282" s="11">
        <v>279</v>
      </c>
      <c r="C282" s="85" t="str">
        <f>IFERROR(VLOOKUP(A282,konwerter_rejonów!E:F,2,FALSE),A282)</f>
        <v>A52</v>
      </c>
      <c r="D282" s="8" t="s">
        <v>385</v>
      </c>
      <c r="E282" s="8" t="str">
        <f>VLOOKUP(B282,konwerter_rejonów!A:C,3,FALSE)</f>
        <v>Bierdzany/Wilcza/park Wschodni</v>
      </c>
      <c r="F282" s="8">
        <v>1</v>
      </c>
      <c r="G282" s="8">
        <v>8</v>
      </c>
      <c r="H282" s="8">
        <v>1</v>
      </c>
      <c r="I282" s="8">
        <v>2</v>
      </c>
      <c r="J282" s="8">
        <v>14</v>
      </c>
      <c r="K282" s="8">
        <v>26</v>
      </c>
      <c r="L282" s="8">
        <v>12</v>
      </c>
      <c r="M282" s="19">
        <v>64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8">
        <v>0</v>
      </c>
      <c r="T282" s="8">
        <v>0</v>
      </c>
      <c r="U282" s="19">
        <v>0</v>
      </c>
      <c r="V282" s="8">
        <v>4083</v>
      </c>
      <c r="W282" s="8">
        <v>85</v>
      </c>
      <c r="X282" s="8">
        <v>3636</v>
      </c>
      <c r="Y282" s="8">
        <v>6458</v>
      </c>
      <c r="Z282" s="8">
        <v>0</v>
      </c>
      <c r="AA282" s="8">
        <v>0</v>
      </c>
      <c r="AB282" s="8">
        <v>10</v>
      </c>
      <c r="AC282" s="173">
        <v>279</v>
      </c>
      <c r="AD282" s="173">
        <v>0</v>
      </c>
      <c r="AE282" s="157">
        <f t="shared" si="50"/>
        <v>64</v>
      </c>
      <c r="AF282" s="157">
        <f t="shared" si="51"/>
        <v>63</v>
      </c>
      <c r="AG282" s="157">
        <f t="shared" si="52"/>
        <v>567532</v>
      </c>
      <c r="AH282" s="127">
        <v>91</v>
      </c>
      <c r="AI282" s="46">
        <v>77735</v>
      </c>
      <c r="AJ282" s="19">
        <v>44509</v>
      </c>
      <c r="AK282" s="88">
        <v>33</v>
      </c>
      <c r="AL282" s="88">
        <v>-1</v>
      </c>
      <c r="AM282" s="87">
        <v>61</v>
      </c>
      <c r="AN282" s="87">
        <v>0</v>
      </c>
      <c r="AO282" s="91">
        <v>14</v>
      </c>
      <c r="AP282" s="91">
        <v>13</v>
      </c>
      <c r="AQ282" s="92">
        <v>23</v>
      </c>
      <c r="AR282" s="92">
        <v>20</v>
      </c>
      <c r="AS282" s="89">
        <v>40</v>
      </c>
      <c r="AT282" s="89">
        <v>11</v>
      </c>
      <c r="AU282" s="90">
        <v>17</v>
      </c>
      <c r="AV282" s="90">
        <v>86</v>
      </c>
      <c r="AW282" s="21">
        <f t="shared" si="53"/>
        <v>57.634523354827117</v>
      </c>
      <c r="AX282" s="21">
        <f>IFERROR(INT(AW282*'udziały-w-rynku'!$C$27),0)</f>
        <v>287</v>
      </c>
      <c r="AY282" s="39">
        <f t="shared" si="54"/>
        <v>287</v>
      </c>
      <c r="AZ282" s="34">
        <f t="shared" si="55"/>
        <v>224</v>
      </c>
      <c r="BA282" s="31">
        <f t="shared" si="56"/>
        <v>4.5555555555555554</v>
      </c>
      <c r="BB282" s="70" t="s">
        <v>429</v>
      </c>
      <c r="BC282" s="125" t="s">
        <v>426</v>
      </c>
      <c r="BD282" s="70">
        <f t="shared" si="61"/>
        <v>63</v>
      </c>
      <c r="BE282" s="71">
        <f t="shared" si="57"/>
        <v>1.0231790660811267E-4</v>
      </c>
      <c r="BF282" s="161">
        <f t="shared" si="58"/>
        <v>65.043595548683825</v>
      </c>
      <c r="BG282" s="39">
        <f>INT(IFERROR(AO282*(1/($AJ282/$AI282)),0)*'udziały-w-rynku'!$C$27)</f>
        <v>121</v>
      </c>
      <c r="BH282" s="39">
        <f>INT(IFERROR(AQ282*(1/($AJ282/$AI282)),0)*'udziały-w-rynku'!$C$27)</f>
        <v>200</v>
      </c>
      <c r="BI282" s="21">
        <f t="shared" si="59"/>
        <v>106.53654317104406</v>
      </c>
      <c r="BJ282" s="21">
        <f>IFERROR(INT(BI282*'udziały-w-rynku'!$C$27),0)</f>
        <v>530</v>
      </c>
      <c r="BK282" s="170">
        <f t="shared" si="60"/>
        <v>530</v>
      </c>
      <c r="BL282" s="40">
        <f>INT(IFERROR(AS282*(1/($AJ282/$AI282)),0)*'udziały-w-rynku'!$C$27)</f>
        <v>348</v>
      </c>
      <c r="BM282" s="40">
        <f>INT(IFERROR(AU282*(1/($AJ282/$AI282)),0)*'udziały-w-rynku'!$C$27)</f>
        <v>147</v>
      </c>
    </row>
    <row r="283" spans="1:65">
      <c r="A283" s="158">
        <f>VLOOKUP(B283,konwerter_rejonów!A:B,2,FALSE)</f>
        <v>280</v>
      </c>
      <c r="B283" s="11">
        <v>280</v>
      </c>
      <c r="C283" s="85" t="str">
        <f>IFERROR(VLOOKUP(A283,konwerter_rejonów!E:F,2,FALSE),A283)</f>
        <v>A52</v>
      </c>
      <c r="D283" s="8" t="s">
        <v>385</v>
      </c>
      <c r="E283" s="8" t="str">
        <f>VLOOKUP(B283,konwerter_rejonów!A:C,3,FALSE)</f>
        <v>Świątniki/Nowy Dom</v>
      </c>
      <c r="F283" s="8">
        <v>1</v>
      </c>
      <c r="G283" s="8">
        <v>5</v>
      </c>
      <c r="H283" s="8">
        <v>2</v>
      </c>
      <c r="I283" s="8">
        <v>5</v>
      </c>
      <c r="J283" s="8">
        <v>16</v>
      </c>
      <c r="K283" s="8">
        <v>29</v>
      </c>
      <c r="L283" s="8">
        <v>28</v>
      </c>
      <c r="M283" s="19">
        <v>86</v>
      </c>
      <c r="N283" s="8">
        <v>0</v>
      </c>
      <c r="O283" s="8">
        <v>0</v>
      </c>
      <c r="P283" s="8">
        <v>0</v>
      </c>
      <c r="Q283" s="8">
        <v>0</v>
      </c>
      <c r="R283" s="8">
        <v>1</v>
      </c>
      <c r="S283" s="8">
        <v>0</v>
      </c>
      <c r="T283" s="8">
        <v>0</v>
      </c>
      <c r="U283" s="19">
        <v>1</v>
      </c>
      <c r="V283" s="8">
        <v>1094</v>
      </c>
      <c r="W283" s="8">
        <v>766</v>
      </c>
      <c r="X283" s="8">
        <v>5817</v>
      </c>
      <c r="Y283" s="8">
        <v>383</v>
      </c>
      <c r="Z283" s="8">
        <v>0</v>
      </c>
      <c r="AA283" s="8">
        <v>0</v>
      </c>
      <c r="AB283" s="8">
        <v>10</v>
      </c>
      <c r="AC283" s="173">
        <v>280</v>
      </c>
      <c r="AD283" s="173">
        <v>0</v>
      </c>
      <c r="AE283" s="157">
        <f t="shared" si="50"/>
        <v>87</v>
      </c>
      <c r="AF283" s="157">
        <f t="shared" si="51"/>
        <v>86</v>
      </c>
      <c r="AG283" s="157">
        <f t="shared" si="52"/>
        <v>567532</v>
      </c>
      <c r="AH283" s="127">
        <v>29</v>
      </c>
      <c r="AI283" s="46">
        <v>77735</v>
      </c>
      <c r="AJ283" s="19">
        <v>44509</v>
      </c>
      <c r="AK283" s="88">
        <v>217</v>
      </c>
      <c r="AL283" s="88">
        <v>46</v>
      </c>
      <c r="AM283" s="87">
        <v>68</v>
      </c>
      <c r="AN283" s="87">
        <v>0</v>
      </c>
      <c r="AO283" s="91">
        <v>84</v>
      </c>
      <c r="AP283" s="91">
        <v>-1</v>
      </c>
      <c r="AQ283" s="92">
        <v>49</v>
      </c>
      <c r="AR283" s="92">
        <v>6</v>
      </c>
      <c r="AS283" s="89">
        <v>92</v>
      </c>
      <c r="AT283" s="89">
        <v>20</v>
      </c>
      <c r="AU283" s="90">
        <v>29</v>
      </c>
      <c r="AV283" s="90">
        <v>8</v>
      </c>
      <c r="AW283" s="21">
        <f t="shared" si="53"/>
        <v>378.99065357568134</v>
      </c>
      <c r="AX283" s="21">
        <f>IFERROR(INT(AW283*'udziały-w-rynku'!$C$27),0)</f>
        <v>1888</v>
      </c>
      <c r="AY283" s="39">
        <f t="shared" si="54"/>
        <v>1888</v>
      </c>
      <c r="AZ283" s="34">
        <f t="shared" si="55"/>
        <v>1802</v>
      </c>
      <c r="BA283" s="31">
        <f t="shared" si="56"/>
        <v>21.953488372093023</v>
      </c>
      <c r="BB283" s="70" t="s">
        <v>429</v>
      </c>
      <c r="BC283" s="125" t="s">
        <v>426</v>
      </c>
      <c r="BD283" s="70">
        <f t="shared" si="61"/>
        <v>86</v>
      </c>
      <c r="BE283" s="71">
        <f t="shared" si="57"/>
        <v>1.3967206298885223E-4</v>
      </c>
      <c r="BF283" s="161">
        <f t="shared" si="58"/>
        <v>88.789670114076344</v>
      </c>
      <c r="BG283" s="39">
        <f>INT(IFERROR(AO283*(1/($AJ283/$AI283)),0)*'udziały-w-rynku'!$C$27)</f>
        <v>730</v>
      </c>
      <c r="BH283" s="39">
        <f>INT(IFERROR(AQ283*(1/($AJ283/$AI283)),0)*'udziały-w-rynku'!$C$27)</f>
        <v>426</v>
      </c>
      <c r="BI283" s="21">
        <f t="shared" si="59"/>
        <v>118.7620481250983</v>
      </c>
      <c r="BJ283" s="21">
        <f>IFERROR(INT(BI283*'udziały-w-rynku'!$C$27),0)</f>
        <v>591</v>
      </c>
      <c r="BK283" s="170">
        <f t="shared" si="60"/>
        <v>591</v>
      </c>
      <c r="BL283" s="40">
        <f>INT(IFERROR(AS283*(1/($AJ283/$AI283)),0)*'udziały-w-rynku'!$C$27)</f>
        <v>800</v>
      </c>
      <c r="BM283" s="40">
        <f>INT(IFERROR(AU283*(1/($AJ283/$AI283)),0)*'udziały-w-rynku'!$C$27)</f>
        <v>252</v>
      </c>
    </row>
    <row r="284" spans="1:65">
      <c r="A284" s="158">
        <f>VLOOKUP(B284,konwerter_rejonów!A:B,2,FALSE)</f>
        <v>281</v>
      </c>
      <c r="B284" s="11">
        <v>281</v>
      </c>
      <c r="C284" s="85" t="str">
        <f>IFERROR(VLOOKUP(A284,konwerter_rejonów!E:F,2,FALSE),A284)</f>
        <v>A52</v>
      </c>
      <c r="D284" s="8" t="s">
        <v>385</v>
      </c>
      <c r="E284" s="8" t="str">
        <f>VLOOKUP(B284,konwerter_rejonów!A:C,3,FALSE)</f>
        <v>Opatowice</v>
      </c>
      <c r="F284" s="8">
        <v>4</v>
      </c>
      <c r="G284" s="8">
        <v>6</v>
      </c>
      <c r="H284" s="8">
        <v>3</v>
      </c>
      <c r="I284" s="8">
        <v>8</v>
      </c>
      <c r="J284" s="8">
        <v>28</v>
      </c>
      <c r="K284" s="8">
        <v>13</v>
      </c>
      <c r="L284" s="8">
        <v>24</v>
      </c>
      <c r="M284" s="19">
        <v>86</v>
      </c>
      <c r="N284" s="8">
        <v>1</v>
      </c>
      <c r="O284" s="8">
        <v>1</v>
      </c>
      <c r="P284" s="8">
        <v>0</v>
      </c>
      <c r="Q284" s="8">
        <v>0</v>
      </c>
      <c r="R284" s="8">
        <v>2</v>
      </c>
      <c r="S284" s="8">
        <v>0</v>
      </c>
      <c r="T284" s="8">
        <v>0</v>
      </c>
      <c r="U284" s="19">
        <v>4</v>
      </c>
      <c r="V284" s="8">
        <v>909</v>
      </c>
      <c r="W284" s="8">
        <v>1146</v>
      </c>
      <c r="X284" s="8">
        <v>9126</v>
      </c>
      <c r="Y284" s="8">
        <v>20</v>
      </c>
      <c r="Z284" s="8">
        <v>0</v>
      </c>
      <c r="AA284" s="8">
        <v>0</v>
      </c>
      <c r="AB284" s="8">
        <v>2</v>
      </c>
      <c r="AC284" s="173">
        <v>281</v>
      </c>
      <c r="AD284" s="173">
        <v>0</v>
      </c>
      <c r="AE284" s="157">
        <f t="shared" si="50"/>
        <v>90</v>
      </c>
      <c r="AF284" s="157">
        <f t="shared" si="51"/>
        <v>86</v>
      </c>
      <c r="AG284" s="157">
        <f t="shared" si="52"/>
        <v>567532</v>
      </c>
      <c r="AH284" s="127">
        <v>299</v>
      </c>
      <c r="AI284" s="46">
        <v>77735</v>
      </c>
      <c r="AJ284" s="19">
        <v>44509</v>
      </c>
      <c r="AK284" s="88">
        <v>11</v>
      </c>
      <c r="AL284" s="88">
        <v>-1</v>
      </c>
      <c r="AM284" s="87">
        <v>8</v>
      </c>
      <c r="AN284" s="87">
        <v>0</v>
      </c>
      <c r="AO284" s="91">
        <v>8</v>
      </c>
      <c r="AP284" s="91">
        <v>29</v>
      </c>
      <c r="AQ284" s="92">
        <v>9</v>
      </c>
      <c r="AR284" s="92">
        <v>18</v>
      </c>
      <c r="AS284" s="89">
        <v>2</v>
      </c>
      <c r="AT284" s="89">
        <v>-1</v>
      </c>
      <c r="AU284" s="90">
        <v>10</v>
      </c>
      <c r="AV284" s="90">
        <v>22</v>
      </c>
      <c r="AW284" s="21">
        <f t="shared" si="53"/>
        <v>19.211507784942373</v>
      </c>
      <c r="AX284" s="21">
        <f>IFERROR(INT(AW284*'udziały-w-rynku'!$C$27),0)</f>
        <v>95</v>
      </c>
      <c r="AY284" s="39">
        <f t="shared" si="54"/>
        <v>95</v>
      </c>
      <c r="AZ284" s="34">
        <f t="shared" si="55"/>
        <v>9</v>
      </c>
      <c r="BA284" s="31">
        <f t="shared" si="56"/>
        <v>1.1046511627906976</v>
      </c>
      <c r="BB284" s="70" t="s">
        <v>429</v>
      </c>
      <c r="BC284" s="125" t="s">
        <v>425</v>
      </c>
      <c r="BD284" s="70">
        <f t="shared" si="61"/>
        <v>95</v>
      </c>
      <c r="BE284" s="71">
        <f t="shared" si="57"/>
        <v>1.5428890679001117E-4</v>
      </c>
      <c r="BF284" s="161">
        <f t="shared" si="58"/>
        <v>98.08161233531689</v>
      </c>
      <c r="BG284" s="39">
        <f>INT(IFERROR(AO284*(1/($AJ284/$AI284)),0)*'udziały-w-rynku'!$C$27)</f>
        <v>69</v>
      </c>
      <c r="BH284" s="39">
        <f>INT(IFERROR(AQ284*(1/($AJ284/$AI284)),0)*'udziały-w-rynku'!$C$27)</f>
        <v>78</v>
      </c>
      <c r="BI284" s="21">
        <f t="shared" si="59"/>
        <v>13.97200566177627</v>
      </c>
      <c r="BJ284" s="21">
        <f>IFERROR(INT(BI284*'udziały-w-rynku'!$C$27),0)</f>
        <v>69</v>
      </c>
      <c r="BK284" s="170">
        <f t="shared" si="60"/>
        <v>69</v>
      </c>
      <c r="BL284" s="40">
        <f>INT(IFERROR(AS284*(1/($AJ284/$AI284)),0)*'udziały-w-rynku'!$C$27)</f>
        <v>17</v>
      </c>
      <c r="BM284" s="40">
        <f>INT(IFERROR(AU284*(1/($AJ284/$AI284)),0)*'udziały-w-rynku'!$C$27)</f>
        <v>87</v>
      </c>
    </row>
    <row r="285" spans="1:65">
      <c r="A285" s="158">
        <f>VLOOKUP(B285,konwerter_rejonów!A:B,2,FALSE)</f>
        <v>282</v>
      </c>
      <c r="B285" s="11">
        <v>282</v>
      </c>
      <c r="C285" s="85" t="str">
        <f>IFERROR(VLOOKUP(A285,konwerter_rejonów!E:F,2,FALSE),A285)</f>
        <v>A20</v>
      </c>
      <c r="D285" s="8" t="s">
        <v>385</v>
      </c>
      <c r="E285" s="8" t="str">
        <f>VLOOKUP(B285,konwerter_rejonów!A:C,3,FALSE)</f>
        <v>CH. Korona</v>
      </c>
      <c r="F285" s="8">
        <v>2</v>
      </c>
      <c r="G285" s="8">
        <v>6</v>
      </c>
      <c r="H285" s="8">
        <v>5</v>
      </c>
      <c r="I285" s="8">
        <v>2</v>
      </c>
      <c r="J285" s="8">
        <v>17</v>
      </c>
      <c r="K285" s="8">
        <v>10</v>
      </c>
      <c r="L285" s="8">
        <v>15</v>
      </c>
      <c r="M285" s="19">
        <v>57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0</v>
      </c>
      <c r="U285" s="19">
        <v>0</v>
      </c>
      <c r="V285" s="8">
        <v>603</v>
      </c>
      <c r="W285" s="8">
        <v>86280</v>
      </c>
      <c r="X285" s="8">
        <v>7618</v>
      </c>
      <c r="Y285" s="8">
        <v>1354</v>
      </c>
      <c r="Z285" s="8">
        <v>0</v>
      </c>
      <c r="AA285" s="8">
        <v>0</v>
      </c>
      <c r="AB285" s="8">
        <v>10</v>
      </c>
      <c r="AC285" s="173">
        <v>282</v>
      </c>
      <c r="AD285" s="173">
        <v>0</v>
      </c>
      <c r="AE285" s="157">
        <f t="shared" si="50"/>
        <v>57</v>
      </c>
      <c r="AF285" s="157">
        <f t="shared" si="51"/>
        <v>55</v>
      </c>
      <c r="AG285" s="157">
        <f t="shared" si="52"/>
        <v>567532</v>
      </c>
      <c r="AH285" s="127">
        <v>616</v>
      </c>
      <c r="AI285" s="46">
        <v>77735</v>
      </c>
      <c r="AJ285" s="19">
        <v>44509</v>
      </c>
      <c r="AK285" s="88">
        <v>79</v>
      </c>
      <c r="AL285" s="88">
        <v>28</v>
      </c>
      <c r="AM285" s="87">
        <v>60</v>
      </c>
      <c r="AN285" s="87">
        <v>0</v>
      </c>
      <c r="AO285" s="91">
        <v>27</v>
      </c>
      <c r="AP285" s="91">
        <v>5</v>
      </c>
      <c r="AQ285" s="92">
        <v>25</v>
      </c>
      <c r="AR285" s="92">
        <v>24</v>
      </c>
      <c r="AS285" s="89">
        <v>50</v>
      </c>
      <c r="AT285" s="89">
        <v>16</v>
      </c>
      <c r="AU285" s="90">
        <v>21</v>
      </c>
      <c r="AV285" s="90">
        <v>18</v>
      </c>
      <c r="AW285" s="21">
        <f t="shared" si="53"/>
        <v>137.97355591004066</v>
      </c>
      <c r="AX285" s="21">
        <f>IFERROR(INT(AW285*'udziały-w-rynku'!$C$27),0)</f>
        <v>687</v>
      </c>
      <c r="AY285" s="39">
        <f t="shared" si="54"/>
        <v>687</v>
      </c>
      <c r="AZ285" s="34">
        <f t="shared" si="55"/>
        <v>632</v>
      </c>
      <c r="BA285" s="31">
        <f t="shared" si="56"/>
        <v>12.49090909090909</v>
      </c>
      <c r="BB285" s="70" t="s">
        <v>429</v>
      </c>
      <c r="BC285" s="125" t="s">
        <v>426</v>
      </c>
      <c r="BD285" s="70">
        <f t="shared" si="61"/>
        <v>55</v>
      </c>
      <c r="BE285" s="71">
        <f t="shared" si="57"/>
        <v>8.9325156562638047E-5</v>
      </c>
      <c r="BF285" s="161">
        <f t="shared" si="58"/>
        <v>56.78409135202557</v>
      </c>
      <c r="BG285" s="39">
        <f>INT(IFERROR(AO285*(1/($AJ285/$AI285)),0)*'udziały-w-rynku'!$C$27)</f>
        <v>234</v>
      </c>
      <c r="BH285" s="39">
        <f>INT(IFERROR(AQ285*(1/($AJ285/$AI285)),0)*'udziały-w-rynku'!$C$27)</f>
        <v>217</v>
      </c>
      <c r="BI285" s="21">
        <f t="shared" si="59"/>
        <v>104.79004246332202</v>
      </c>
      <c r="BJ285" s="21">
        <f>IFERROR(INT(BI285*'udziały-w-rynku'!$C$27),0)</f>
        <v>522</v>
      </c>
      <c r="BK285" s="170">
        <f t="shared" si="60"/>
        <v>522</v>
      </c>
      <c r="BL285" s="40">
        <f>INT(IFERROR(AS285*(1/($AJ285/$AI285)),0)*'udziały-w-rynku'!$C$27)</f>
        <v>435</v>
      </c>
      <c r="BM285" s="40">
        <f>INT(IFERROR(AU285*(1/($AJ285/$AI285)),0)*'udziały-w-rynku'!$C$27)</f>
        <v>182</v>
      </c>
    </row>
    <row r="286" spans="1:65">
      <c r="A286" s="158">
        <f>VLOOKUP(B286,konwerter_rejonów!A:B,2,FALSE)</f>
        <v>283</v>
      </c>
      <c r="B286" s="11">
        <v>283</v>
      </c>
      <c r="C286" s="85" t="str">
        <f>IFERROR(VLOOKUP(A286,konwerter_rejonów!E:F,2,FALSE),A286)</f>
        <v>A20</v>
      </c>
      <c r="D286" s="8" t="s">
        <v>385</v>
      </c>
      <c r="E286" s="8" t="str">
        <f>VLOOKUP(B286,konwerter_rejonów!A:C,3,FALSE)</f>
        <v>Mirowiec</v>
      </c>
      <c r="F286" s="8">
        <v>63</v>
      </c>
      <c r="G286" s="8">
        <v>101</v>
      </c>
      <c r="H286" s="8">
        <v>41</v>
      </c>
      <c r="I286" s="8">
        <v>51</v>
      </c>
      <c r="J286" s="8">
        <v>273</v>
      </c>
      <c r="K286" s="8">
        <v>230</v>
      </c>
      <c r="L286" s="8">
        <v>183</v>
      </c>
      <c r="M286" s="19">
        <v>942</v>
      </c>
      <c r="N286" s="8">
        <v>1</v>
      </c>
      <c r="O286" s="8">
        <v>0</v>
      </c>
      <c r="P286" s="8">
        <v>0</v>
      </c>
      <c r="Q286" s="8">
        <v>2</v>
      </c>
      <c r="R286" s="8">
        <v>8</v>
      </c>
      <c r="S286" s="8">
        <v>5</v>
      </c>
      <c r="T286" s="8">
        <v>1</v>
      </c>
      <c r="U286" s="19">
        <v>17</v>
      </c>
      <c r="V286" s="8">
        <v>3267</v>
      </c>
      <c r="W286" s="8">
        <v>15014</v>
      </c>
      <c r="X286" s="8">
        <v>59195</v>
      </c>
      <c r="Y286" s="8">
        <v>1134</v>
      </c>
      <c r="Z286" s="8">
        <v>0</v>
      </c>
      <c r="AA286" s="8">
        <v>0</v>
      </c>
      <c r="AB286" s="8">
        <v>6</v>
      </c>
      <c r="AC286" s="173">
        <v>283</v>
      </c>
      <c r="AD286" s="173">
        <v>0</v>
      </c>
      <c r="AE286" s="157">
        <f t="shared" si="50"/>
        <v>959</v>
      </c>
      <c r="AF286" s="157">
        <f t="shared" si="51"/>
        <v>896</v>
      </c>
      <c r="AG286" s="157">
        <f t="shared" si="52"/>
        <v>567532</v>
      </c>
      <c r="AH286" s="127">
        <v>734</v>
      </c>
      <c r="AI286" s="46">
        <v>77735</v>
      </c>
      <c r="AJ286" s="19">
        <v>44509</v>
      </c>
      <c r="AK286" s="88">
        <v>62</v>
      </c>
      <c r="AL286" s="88">
        <v>26</v>
      </c>
      <c r="AM286" s="87">
        <v>60</v>
      </c>
      <c r="AN286" s="87">
        <v>0</v>
      </c>
      <c r="AO286" s="91">
        <v>29</v>
      </c>
      <c r="AP286" s="91">
        <v>-1</v>
      </c>
      <c r="AQ286" s="92">
        <v>25</v>
      </c>
      <c r="AR286" s="92">
        <v>42</v>
      </c>
      <c r="AS286" s="89">
        <v>65</v>
      </c>
      <c r="AT286" s="89">
        <v>25</v>
      </c>
      <c r="AU286" s="90">
        <v>26</v>
      </c>
      <c r="AV286" s="90">
        <v>15</v>
      </c>
      <c r="AW286" s="21">
        <f t="shared" si="53"/>
        <v>108.28304387876609</v>
      </c>
      <c r="AX286" s="21">
        <f>IFERROR(INT(AW286*'udziały-w-rynku'!$C$27),0)</f>
        <v>539</v>
      </c>
      <c r="AY286" s="39">
        <f t="shared" si="54"/>
        <v>539</v>
      </c>
      <c r="AZ286" s="34">
        <f t="shared" si="55"/>
        <v>-357</v>
      </c>
      <c r="BA286" s="31">
        <f t="shared" si="56"/>
        <v>0.6015625</v>
      </c>
      <c r="BB286" s="70" t="s">
        <v>429</v>
      </c>
      <c r="BC286" s="125" t="s">
        <v>426</v>
      </c>
      <c r="BD286" s="70">
        <f t="shared" si="61"/>
        <v>896</v>
      </c>
      <c r="BE286" s="71">
        <f t="shared" si="57"/>
        <v>1.4551880050931579E-3</v>
      </c>
      <c r="BF286" s="161">
        <f t="shared" si="58"/>
        <v>925.06447002572554</v>
      </c>
      <c r="BG286" s="39">
        <f>INT(IFERROR(AO286*(1/($AJ286/$AI286)),0)*'udziały-w-rynku'!$C$27)</f>
        <v>252</v>
      </c>
      <c r="BH286" s="39">
        <f>INT(IFERROR(AQ286*(1/($AJ286/$AI286)),0)*'udziały-w-rynku'!$C$27)</f>
        <v>217</v>
      </c>
      <c r="BI286" s="21">
        <f t="shared" si="59"/>
        <v>104.79004246332202</v>
      </c>
      <c r="BJ286" s="21">
        <f>IFERROR(INT(BI286*'udziały-w-rynku'!$C$27),0)</f>
        <v>522</v>
      </c>
      <c r="BK286" s="170">
        <f t="shared" si="60"/>
        <v>522</v>
      </c>
      <c r="BL286" s="40">
        <f>INT(IFERROR(AS286*(1/($AJ286/$AI286)),0)*'udziały-w-rynku'!$C$27)</f>
        <v>565</v>
      </c>
      <c r="BM286" s="40">
        <f>INT(IFERROR(AU286*(1/($AJ286/$AI286)),0)*'udziały-w-rynku'!$C$27)</f>
        <v>226</v>
      </c>
    </row>
    <row r="287" spans="1:65">
      <c r="A287" s="158">
        <f>VLOOKUP(B287,konwerter_rejonów!A:B,2,FALSE)</f>
        <v>284</v>
      </c>
      <c r="B287" s="11">
        <v>284</v>
      </c>
      <c r="C287" s="85" t="str">
        <f>IFERROR(VLOOKUP(A287,konwerter_rejonów!E:F,2,FALSE),A287)</f>
        <v>A20</v>
      </c>
      <c r="D287" s="8" t="s">
        <v>385</v>
      </c>
      <c r="E287" s="8" t="str">
        <f>VLOOKUP(B287,konwerter_rejonów!A:C,3,FALSE)</f>
        <v>Kościerzyńska</v>
      </c>
      <c r="F287" s="8">
        <v>0</v>
      </c>
      <c r="G287" s="8">
        <v>0</v>
      </c>
      <c r="H287" s="8">
        <v>0</v>
      </c>
      <c r="I287" s="8">
        <v>0</v>
      </c>
      <c r="J287" s="8">
        <v>1</v>
      </c>
      <c r="K287" s="8">
        <v>0</v>
      </c>
      <c r="L287" s="8">
        <v>4</v>
      </c>
      <c r="M287" s="19">
        <v>5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0</v>
      </c>
      <c r="U287" s="19">
        <v>0</v>
      </c>
      <c r="V287" s="8">
        <v>1495</v>
      </c>
      <c r="W287" s="8">
        <v>6268</v>
      </c>
      <c r="X287" s="8">
        <v>620</v>
      </c>
      <c r="Y287" s="8">
        <v>18045</v>
      </c>
      <c r="Z287" s="8">
        <v>0</v>
      </c>
      <c r="AA287" s="8">
        <v>0</v>
      </c>
      <c r="AB287" s="8">
        <v>9</v>
      </c>
      <c r="AC287" s="173">
        <v>284</v>
      </c>
      <c r="AD287" s="173">
        <v>0</v>
      </c>
      <c r="AE287" s="157">
        <f t="shared" si="50"/>
        <v>5</v>
      </c>
      <c r="AF287" s="157">
        <f t="shared" si="51"/>
        <v>5</v>
      </c>
      <c r="AG287" s="157">
        <f t="shared" si="52"/>
        <v>567532</v>
      </c>
      <c r="AH287" s="127">
        <v>401</v>
      </c>
      <c r="AI287" s="46">
        <v>77735</v>
      </c>
      <c r="AJ287" s="19">
        <v>44509</v>
      </c>
      <c r="AK287" s="88">
        <v>70</v>
      </c>
      <c r="AL287" s="88">
        <v>52</v>
      </c>
      <c r="AM287" s="87">
        <v>77</v>
      </c>
      <c r="AN287" s="87">
        <v>0</v>
      </c>
      <c r="AO287" s="91">
        <v>30</v>
      </c>
      <c r="AP287" s="91">
        <v>-1</v>
      </c>
      <c r="AQ287" s="92">
        <v>62</v>
      </c>
      <c r="AR287" s="92">
        <v>20</v>
      </c>
      <c r="AS287" s="89">
        <v>58</v>
      </c>
      <c r="AT287" s="89">
        <v>50</v>
      </c>
      <c r="AU287" s="90">
        <v>67</v>
      </c>
      <c r="AV287" s="90">
        <v>50</v>
      </c>
      <c r="AW287" s="21">
        <f t="shared" si="53"/>
        <v>122.25504954054237</v>
      </c>
      <c r="AX287" s="21">
        <f>IFERROR(INT(AW287*'udziały-w-rynku'!$C$27),0)</f>
        <v>609</v>
      </c>
      <c r="AY287" s="39">
        <f t="shared" si="54"/>
        <v>609</v>
      </c>
      <c r="AZ287" s="34">
        <f t="shared" si="55"/>
        <v>604</v>
      </c>
      <c r="BA287" s="31">
        <f t="shared" si="56"/>
        <v>121.8</v>
      </c>
      <c r="BB287" s="70" t="s">
        <v>429</v>
      </c>
      <c r="BC287" s="125" t="s">
        <v>426</v>
      </c>
      <c r="BD287" s="70">
        <f t="shared" si="61"/>
        <v>5</v>
      </c>
      <c r="BE287" s="71">
        <f t="shared" si="57"/>
        <v>8.1204687784216408E-6</v>
      </c>
      <c r="BF287" s="161">
        <f t="shared" si="58"/>
        <v>5.1621901229114151</v>
      </c>
      <c r="BG287" s="39">
        <f>INT(IFERROR(AO287*(1/($AJ287/$AI287)),0)*'udziały-w-rynku'!$C$27)</f>
        <v>261</v>
      </c>
      <c r="BH287" s="39">
        <f>INT(IFERROR(AQ287*(1/($AJ287/$AI287)),0)*'udziały-w-rynku'!$C$27)</f>
        <v>539</v>
      </c>
      <c r="BI287" s="21">
        <f t="shared" si="59"/>
        <v>134.48055449459659</v>
      </c>
      <c r="BJ287" s="21">
        <f>IFERROR(INT(BI287*'udziały-w-rynku'!$C$27),0)</f>
        <v>669</v>
      </c>
      <c r="BK287" s="170">
        <f t="shared" si="60"/>
        <v>669</v>
      </c>
      <c r="BL287" s="40">
        <f>INT(IFERROR(AS287*(1/($AJ287/$AI287)),0)*'udziały-w-rynku'!$C$27)</f>
        <v>504</v>
      </c>
      <c r="BM287" s="40">
        <f>INT(IFERROR(AU287*(1/($AJ287/$AI287)),0)*'udziały-w-rynku'!$C$27)</f>
        <v>582</v>
      </c>
    </row>
    <row r="288" spans="1:65">
      <c r="A288" s="158">
        <f>VLOOKUP(B288,konwerter_rejonów!A:B,2,FALSE)</f>
        <v>285</v>
      </c>
      <c r="B288" s="11">
        <v>285</v>
      </c>
      <c r="C288" s="85" t="str">
        <f>IFERROR(VLOOKUP(A288,konwerter_rejonów!E:F,2,FALSE),A288)</f>
        <v>A20</v>
      </c>
      <c r="D288" s="8" t="s">
        <v>385</v>
      </c>
      <c r="E288" s="8" t="str">
        <f>VLOOKUP(B288,konwerter_rejonów!A:C,3,FALSE)</f>
        <v>Kowalska/Kwidzyńska</v>
      </c>
      <c r="F288" s="8">
        <v>0</v>
      </c>
      <c r="G288" s="8">
        <v>5</v>
      </c>
      <c r="H288" s="8">
        <v>1</v>
      </c>
      <c r="I288" s="8">
        <v>3</v>
      </c>
      <c r="J288" s="8">
        <v>23</v>
      </c>
      <c r="K288" s="8">
        <v>13</v>
      </c>
      <c r="L288" s="8">
        <v>13</v>
      </c>
      <c r="M288" s="19">
        <v>58</v>
      </c>
      <c r="N288" s="8">
        <v>0</v>
      </c>
      <c r="O288" s="8">
        <v>0</v>
      </c>
      <c r="P288" s="8">
        <v>0</v>
      </c>
      <c r="Q288" s="8">
        <v>0</v>
      </c>
      <c r="R288" s="8">
        <v>0</v>
      </c>
      <c r="S288" s="8">
        <v>0</v>
      </c>
      <c r="T288" s="8">
        <v>0</v>
      </c>
      <c r="U288" s="19">
        <v>0</v>
      </c>
      <c r="V288" s="8">
        <v>18</v>
      </c>
      <c r="W288" s="8">
        <v>18</v>
      </c>
      <c r="X288" s="8">
        <v>2869</v>
      </c>
      <c r="Y288" s="8">
        <v>10</v>
      </c>
      <c r="Z288" s="8">
        <v>0</v>
      </c>
      <c r="AA288" s="8">
        <v>0</v>
      </c>
      <c r="AB288" s="8">
        <v>0</v>
      </c>
      <c r="AC288" s="173">
        <v>285</v>
      </c>
      <c r="AD288" s="173">
        <v>283</v>
      </c>
      <c r="AE288" s="157">
        <f t="shared" si="50"/>
        <v>58</v>
      </c>
      <c r="AF288" s="157">
        <f t="shared" si="51"/>
        <v>58</v>
      </c>
      <c r="AG288" s="157">
        <f t="shared" si="52"/>
        <v>567532</v>
      </c>
      <c r="AH288" s="127">
        <v>38</v>
      </c>
      <c r="AI288" s="46">
        <v>77735</v>
      </c>
      <c r="AJ288" s="19">
        <v>44509</v>
      </c>
      <c r="AK288" s="88" t="s">
        <v>871</v>
      </c>
      <c r="AL288" s="88" t="s">
        <v>871</v>
      </c>
      <c r="AM288" s="87" t="s">
        <v>871</v>
      </c>
      <c r="AN288" s="87" t="s">
        <v>871</v>
      </c>
      <c r="AO288" s="91" t="s">
        <v>871</v>
      </c>
      <c r="AP288" s="91" t="s">
        <v>871</v>
      </c>
      <c r="AQ288" s="92" t="s">
        <v>871</v>
      </c>
      <c r="AR288" s="92" t="s">
        <v>871</v>
      </c>
      <c r="AS288" s="89" t="s">
        <v>871</v>
      </c>
      <c r="AT288" s="89" t="s">
        <v>871</v>
      </c>
      <c r="AU288" s="90" t="s">
        <v>871</v>
      </c>
      <c r="AV288" s="90" t="s">
        <v>871</v>
      </c>
      <c r="AW288" s="21">
        <f t="shared" si="53"/>
        <v>0</v>
      </c>
      <c r="AX288" s="21">
        <f>IFERROR(INT(AW288*'udziały-w-rynku'!$C$27),0)</f>
        <v>0</v>
      </c>
      <c r="AY288" s="39">
        <f t="shared" si="54"/>
        <v>0</v>
      </c>
      <c r="AZ288" s="34">
        <f t="shared" si="55"/>
        <v>-58</v>
      </c>
      <c r="BA288" s="31">
        <f t="shared" si="56"/>
        <v>0</v>
      </c>
      <c r="BB288" s="70" t="s">
        <v>429</v>
      </c>
      <c r="BC288" s="125" t="s">
        <v>426</v>
      </c>
      <c r="BD288" s="70">
        <f t="shared" si="61"/>
        <v>58</v>
      </c>
      <c r="BE288" s="71">
        <f t="shared" si="57"/>
        <v>9.4197437829691034E-5</v>
      </c>
      <c r="BF288" s="161">
        <f t="shared" si="58"/>
        <v>59.881405425772421</v>
      </c>
      <c r="BG288" s="39">
        <f>INT(IFERROR(AO288*(1/($AJ288/$AI288)),0)*'udziały-w-rynku'!$C$27)</f>
        <v>0</v>
      </c>
      <c r="BH288" s="39">
        <f>INT(IFERROR(AQ288*(1/($AJ288/$AI288)),0)*'udziały-w-rynku'!$C$27)</f>
        <v>0</v>
      </c>
      <c r="BI288" s="21">
        <f t="shared" si="59"/>
        <v>0</v>
      </c>
      <c r="BJ288" s="21">
        <f>IFERROR(INT(BI288*'udziały-w-rynku'!$C$27),0)</f>
        <v>0</v>
      </c>
      <c r="BK288" s="170">
        <f t="shared" si="60"/>
        <v>0</v>
      </c>
      <c r="BL288" s="40">
        <f>INT(IFERROR(AS288*(1/($AJ288/$AI288)),0)*'udziały-w-rynku'!$C$27)</f>
        <v>0</v>
      </c>
      <c r="BM288" s="40">
        <f>INT(IFERROR(AU288*(1/($AJ288/$AI288)),0)*'udziały-w-rynku'!$C$27)</f>
        <v>0</v>
      </c>
    </row>
    <row r="289" spans="1:65">
      <c r="A289" s="158">
        <f>VLOOKUP(B289,konwerter_rejonów!A:B,2,FALSE)</f>
        <v>286</v>
      </c>
      <c r="B289" s="11">
        <v>286</v>
      </c>
      <c r="C289" s="85">
        <f>IFERROR(VLOOKUP(A289,konwerter_rejonów!E:F,2,FALSE),A289)</f>
        <v>286</v>
      </c>
      <c r="D289" s="8" t="s">
        <v>385</v>
      </c>
      <c r="E289" s="8" t="str">
        <f>VLOOKUP(B289,konwerter_rejonów!A:C,3,FALSE)</f>
        <v>Kowale</v>
      </c>
      <c r="F289" s="8">
        <v>81</v>
      </c>
      <c r="G289" s="8">
        <v>96</v>
      </c>
      <c r="H289" s="8">
        <v>24</v>
      </c>
      <c r="I289" s="8">
        <v>48</v>
      </c>
      <c r="J289" s="8">
        <v>371</v>
      </c>
      <c r="K289" s="8">
        <v>273</v>
      </c>
      <c r="L289" s="8">
        <v>237</v>
      </c>
      <c r="M289" s="19">
        <v>1130</v>
      </c>
      <c r="N289" s="8">
        <v>2</v>
      </c>
      <c r="O289" s="8">
        <v>2</v>
      </c>
      <c r="P289" s="8">
        <v>0</v>
      </c>
      <c r="Q289" s="8">
        <v>3</v>
      </c>
      <c r="R289" s="8">
        <v>16</v>
      </c>
      <c r="S289" s="8">
        <v>8</v>
      </c>
      <c r="T289" s="8">
        <v>0</v>
      </c>
      <c r="U289" s="19">
        <v>31</v>
      </c>
      <c r="V289" s="8">
        <v>3761</v>
      </c>
      <c r="W289" s="8">
        <v>5538</v>
      </c>
      <c r="X289" s="8">
        <v>72455</v>
      </c>
      <c r="Y289" s="8">
        <v>2209</v>
      </c>
      <c r="Z289" s="8">
        <v>135</v>
      </c>
      <c r="AA289" s="8">
        <v>0</v>
      </c>
      <c r="AB289" s="8">
        <v>6</v>
      </c>
      <c r="AC289" s="173">
        <v>286</v>
      </c>
      <c r="AD289" s="173">
        <v>0</v>
      </c>
      <c r="AE289" s="157">
        <f t="shared" si="50"/>
        <v>1161</v>
      </c>
      <c r="AF289" s="157">
        <f t="shared" si="51"/>
        <v>1080</v>
      </c>
      <c r="AG289" s="157">
        <f t="shared" si="52"/>
        <v>567532</v>
      </c>
      <c r="AH289" s="127">
        <v>1315</v>
      </c>
      <c r="AI289" s="46">
        <v>77735</v>
      </c>
      <c r="AJ289" s="19">
        <v>44509</v>
      </c>
      <c r="AK289" s="88">
        <v>0</v>
      </c>
      <c r="AL289" s="88">
        <v>0</v>
      </c>
      <c r="AM289" s="87">
        <v>0</v>
      </c>
      <c r="AN289" s="87">
        <v>0</v>
      </c>
      <c r="AO289" s="91" t="s">
        <v>871</v>
      </c>
      <c r="AP289" s="91" t="s">
        <v>871</v>
      </c>
      <c r="AQ289" s="92" t="s">
        <v>871</v>
      </c>
      <c r="AR289" s="92" t="s">
        <v>871</v>
      </c>
      <c r="AS289" s="89" t="s">
        <v>871</v>
      </c>
      <c r="AT289" s="89" t="s">
        <v>871</v>
      </c>
      <c r="AU289" s="90" t="s">
        <v>871</v>
      </c>
      <c r="AV289" s="90" t="s">
        <v>871</v>
      </c>
      <c r="AW289" s="21">
        <f t="shared" si="53"/>
        <v>0</v>
      </c>
      <c r="AX289" s="21">
        <f>IFERROR(INT(AW289*'udziały-w-rynku'!$C$27),0)</f>
        <v>0</v>
      </c>
      <c r="AY289" s="39">
        <f t="shared" si="54"/>
        <v>0</v>
      </c>
      <c r="AZ289" s="34">
        <f t="shared" si="55"/>
        <v>-1080</v>
      </c>
      <c r="BA289" s="31">
        <f t="shared" si="56"/>
        <v>0</v>
      </c>
      <c r="BB289" s="70" t="s">
        <v>429</v>
      </c>
      <c r="BC289" s="125" t="s">
        <v>426</v>
      </c>
      <c r="BD289" s="70">
        <f t="shared" si="61"/>
        <v>1080</v>
      </c>
      <c r="BE289" s="71">
        <f t="shared" si="57"/>
        <v>1.7540212561390745E-3</v>
      </c>
      <c r="BF289" s="161">
        <f t="shared" si="58"/>
        <v>1115.0330665488657</v>
      </c>
      <c r="BG289" s="39">
        <f>INT(IFERROR(AO289*(1/($AJ289/$AI289)),0)*'udziały-w-rynku'!$C$27)</f>
        <v>0</v>
      </c>
      <c r="BH289" s="39">
        <f>INT(IFERROR(AQ289*(1/($AJ289/$AI289)),0)*'udziały-w-rynku'!$C$27)</f>
        <v>0</v>
      </c>
      <c r="BI289" s="21">
        <f t="shared" si="59"/>
        <v>0</v>
      </c>
      <c r="BJ289" s="21">
        <f>IFERROR(INT(BI289*'udziały-w-rynku'!$C$27),0)</f>
        <v>0</v>
      </c>
      <c r="BK289" s="170">
        <f t="shared" si="60"/>
        <v>0</v>
      </c>
      <c r="BL289" s="40">
        <f>INT(IFERROR(AS289*(1/($AJ289/$AI289)),0)*'udziały-w-rynku'!$C$27)</f>
        <v>0</v>
      </c>
      <c r="BM289" s="40">
        <f>INT(IFERROR(AU289*(1/($AJ289/$AI289)),0)*'udziały-w-rynku'!$C$27)</f>
        <v>0</v>
      </c>
    </row>
    <row r="290" spans="1:65">
      <c r="A290" s="158">
        <f>VLOOKUP(B290,konwerter_rejonów!A:B,2,FALSE)</f>
        <v>287</v>
      </c>
      <c r="B290" s="11">
        <v>287</v>
      </c>
      <c r="C290" s="85" t="str">
        <f>IFERROR(VLOOKUP(A290,konwerter_rejonów!E:F,2,FALSE),A290)</f>
        <v>A19</v>
      </c>
      <c r="D290" s="8" t="s">
        <v>385</v>
      </c>
      <c r="E290" s="8" t="str">
        <f>VLOOKUP(B290,konwerter_rejonów!A:C,3,FALSE)</f>
        <v>Kowalska/3M</v>
      </c>
      <c r="F290" s="8">
        <v>2</v>
      </c>
      <c r="G290" s="8">
        <v>1</v>
      </c>
      <c r="H290" s="8">
        <v>0</v>
      </c>
      <c r="I290" s="8">
        <v>1</v>
      </c>
      <c r="J290" s="8">
        <v>9</v>
      </c>
      <c r="K290" s="8">
        <v>7</v>
      </c>
      <c r="L290" s="8">
        <v>8</v>
      </c>
      <c r="M290" s="19">
        <v>28</v>
      </c>
      <c r="N290" s="8">
        <v>0</v>
      </c>
      <c r="O290" s="8">
        <v>0</v>
      </c>
      <c r="P290" s="8">
        <v>0</v>
      </c>
      <c r="Q290" s="8">
        <v>0</v>
      </c>
      <c r="R290" s="8">
        <v>1</v>
      </c>
      <c r="S290" s="8">
        <v>1</v>
      </c>
      <c r="T290" s="8">
        <v>0</v>
      </c>
      <c r="U290" s="19">
        <v>2</v>
      </c>
      <c r="V290" s="8">
        <v>3460</v>
      </c>
      <c r="W290" s="8">
        <v>75</v>
      </c>
      <c r="X290" s="8">
        <v>987</v>
      </c>
      <c r="Y290" s="8">
        <v>137684</v>
      </c>
      <c r="Z290" s="8">
        <v>0</v>
      </c>
      <c r="AA290" s="8">
        <v>0</v>
      </c>
      <c r="AB290" s="8">
        <v>14</v>
      </c>
      <c r="AC290" s="173">
        <v>287</v>
      </c>
      <c r="AD290" s="173">
        <v>0</v>
      </c>
      <c r="AE290" s="157">
        <f t="shared" si="50"/>
        <v>30</v>
      </c>
      <c r="AF290" s="157">
        <f t="shared" si="51"/>
        <v>28</v>
      </c>
      <c r="AG290" s="157">
        <f t="shared" si="52"/>
        <v>567532</v>
      </c>
      <c r="AH290" s="127">
        <v>1234</v>
      </c>
      <c r="AI290" s="46">
        <v>77735</v>
      </c>
      <c r="AJ290" s="19">
        <v>44509</v>
      </c>
      <c r="AK290" s="88">
        <v>0</v>
      </c>
      <c r="AL290" s="88">
        <v>0</v>
      </c>
      <c r="AM290" s="87">
        <v>0</v>
      </c>
      <c r="AN290" s="87">
        <v>0</v>
      </c>
      <c r="AO290" s="91" t="s">
        <v>871</v>
      </c>
      <c r="AP290" s="91" t="s">
        <v>871</v>
      </c>
      <c r="AQ290" s="92" t="s">
        <v>871</v>
      </c>
      <c r="AR290" s="92" t="s">
        <v>871</v>
      </c>
      <c r="AS290" s="89">
        <v>2</v>
      </c>
      <c r="AT290" s="89">
        <v>-1</v>
      </c>
      <c r="AU290" s="90" t="s">
        <v>871</v>
      </c>
      <c r="AV290" s="90" t="s">
        <v>871</v>
      </c>
      <c r="AW290" s="21">
        <f t="shared" si="53"/>
        <v>0</v>
      </c>
      <c r="AX290" s="21">
        <f>IFERROR(INT(AW290*'udziały-w-rynku'!$C$27),0)</f>
        <v>0</v>
      </c>
      <c r="AY290" s="39">
        <f t="shared" si="54"/>
        <v>0</v>
      </c>
      <c r="AZ290" s="34">
        <f t="shared" si="55"/>
        <v>-28</v>
      </c>
      <c r="BA290" s="31">
        <f t="shared" si="56"/>
        <v>0</v>
      </c>
      <c r="BB290" s="70" t="s">
        <v>429</v>
      </c>
      <c r="BC290" s="125" t="s">
        <v>426</v>
      </c>
      <c r="BD290" s="70">
        <f t="shared" si="61"/>
        <v>28</v>
      </c>
      <c r="BE290" s="71">
        <f t="shared" si="57"/>
        <v>4.5474625159161186E-5</v>
      </c>
      <c r="BF290" s="161">
        <f t="shared" si="58"/>
        <v>28.908264688303923</v>
      </c>
      <c r="BG290" s="39">
        <f>INT(IFERROR(AO290*(1/($AJ290/$AI290)),0)*'udziały-w-rynku'!$C$27)</f>
        <v>0</v>
      </c>
      <c r="BH290" s="39">
        <f>INT(IFERROR(AQ290*(1/($AJ290/$AI290)),0)*'udziały-w-rynku'!$C$27)</f>
        <v>0</v>
      </c>
      <c r="BI290" s="21">
        <f t="shared" si="59"/>
        <v>0</v>
      </c>
      <c r="BJ290" s="21">
        <f>IFERROR(INT(BI290*'udziały-w-rynku'!$C$27),0)</f>
        <v>0</v>
      </c>
      <c r="BK290" s="170">
        <f t="shared" si="60"/>
        <v>0</v>
      </c>
      <c r="BL290" s="40">
        <f>INT(IFERROR(AS290*(1/($AJ290/$AI290)),0)*'udziały-w-rynku'!$C$27)</f>
        <v>17</v>
      </c>
      <c r="BM290" s="40">
        <f>INT(IFERROR(AU290*(1/($AJ290/$AI290)),0)*'udziały-w-rynku'!$C$27)</f>
        <v>0</v>
      </c>
    </row>
    <row r="291" spans="1:65">
      <c r="A291" s="158">
        <f>VLOOKUP(B291,konwerter_rejonów!A:B,2,FALSE)</f>
        <v>288</v>
      </c>
      <c r="B291" s="11">
        <v>288</v>
      </c>
      <c r="C291" s="85" t="str">
        <f>IFERROR(VLOOKUP(A291,konwerter_rejonów!E:F,2,FALSE),A291)</f>
        <v>A19</v>
      </c>
      <c r="D291" s="8" t="s">
        <v>385</v>
      </c>
      <c r="E291" s="8" t="str">
        <f>VLOOKUP(B291,konwerter_rejonów!A:C,3,FALSE)</f>
        <v>Volvo</v>
      </c>
      <c r="F291" s="8">
        <v>4</v>
      </c>
      <c r="G291" s="8">
        <v>4</v>
      </c>
      <c r="H291" s="8">
        <v>1</v>
      </c>
      <c r="I291" s="8">
        <v>1</v>
      </c>
      <c r="J291" s="8">
        <v>13</v>
      </c>
      <c r="K291" s="8">
        <v>10</v>
      </c>
      <c r="L291" s="8">
        <v>4</v>
      </c>
      <c r="M291" s="19">
        <v>37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19">
        <v>0</v>
      </c>
      <c r="V291" s="8">
        <v>33463</v>
      </c>
      <c r="W291" s="8">
        <v>7739</v>
      </c>
      <c r="X291" s="8">
        <v>1508</v>
      </c>
      <c r="Y291" s="8">
        <v>86099</v>
      </c>
      <c r="Z291" s="8">
        <v>0</v>
      </c>
      <c r="AA291" s="8">
        <v>0</v>
      </c>
      <c r="AB291" s="8">
        <v>13</v>
      </c>
      <c r="AC291" s="173">
        <v>288</v>
      </c>
      <c r="AD291" s="173">
        <v>0</v>
      </c>
      <c r="AE291" s="157">
        <f t="shared" si="50"/>
        <v>37</v>
      </c>
      <c r="AF291" s="157">
        <f t="shared" si="51"/>
        <v>33</v>
      </c>
      <c r="AG291" s="157">
        <f t="shared" si="52"/>
        <v>567532</v>
      </c>
      <c r="AH291" s="127">
        <v>4659</v>
      </c>
      <c r="AI291" s="46">
        <v>77735</v>
      </c>
      <c r="AJ291" s="19">
        <v>44509</v>
      </c>
      <c r="AK291" s="88">
        <v>55</v>
      </c>
      <c r="AL291" s="88">
        <v>18</v>
      </c>
      <c r="AM291" s="87">
        <v>65</v>
      </c>
      <c r="AN291" s="87">
        <v>0</v>
      </c>
      <c r="AO291" s="91">
        <v>28</v>
      </c>
      <c r="AP291" s="91">
        <v>-1</v>
      </c>
      <c r="AQ291" s="92">
        <v>21</v>
      </c>
      <c r="AR291" s="92">
        <v>5</v>
      </c>
      <c r="AS291" s="89">
        <v>66</v>
      </c>
      <c r="AT291" s="89">
        <v>24</v>
      </c>
      <c r="AU291" s="90">
        <v>27</v>
      </c>
      <c r="AV291" s="90">
        <v>17</v>
      </c>
      <c r="AW291" s="21">
        <f t="shared" si="53"/>
        <v>96.057538924711864</v>
      </c>
      <c r="AX291" s="21">
        <f>IFERROR(INT(AW291*'udziały-w-rynku'!$C$27),0)</f>
        <v>478</v>
      </c>
      <c r="AY291" s="39">
        <f t="shared" si="54"/>
        <v>478</v>
      </c>
      <c r="AZ291" s="34">
        <f t="shared" si="55"/>
        <v>445</v>
      </c>
      <c r="BA291" s="31">
        <f t="shared" si="56"/>
        <v>14.484848484848484</v>
      </c>
      <c r="BB291" s="70" t="s">
        <v>429</v>
      </c>
      <c r="BC291" s="125" t="s">
        <v>426</v>
      </c>
      <c r="BD291" s="70">
        <f t="shared" si="61"/>
        <v>33</v>
      </c>
      <c r="BE291" s="71">
        <f t="shared" si="57"/>
        <v>5.3595093937582828E-5</v>
      </c>
      <c r="BF291" s="161">
        <f t="shared" si="58"/>
        <v>34.070454811215342</v>
      </c>
      <c r="BG291" s="39">
        <f>INT(IFERROR(AO291*(1/($AJ291/$AI291)),0)*'udziały-w-rynku'!$C$27)</f>
        <v>243</v>
      </c>
      <c r="BH291" s="39">
        <f>INT(IFERROR(AQ291*(1/($AJ291/$AI291)),0)*'udziały-w-rynku'!$C$27)</f>
        <v>182</v>
      </c>
      <c r="BI291" s="21">
        <f t="shared" si="59"/>
        <v>113.5225460019322</v>
      </c>
      <c r="BJ291" s="21">
        <f>IFERROR(INT(BI291*'udziały-w-rynku'!$C$27),0)</f>
        <v>565</v>
      </c>
      <c r="BK291" s="170">
        <f t="shared" si="60"/>
        <v>565</v>
      </c>
      <c r="BL291" s="40">
        <f>INT(IFERROR(AS291*(1/($AJ291/$AI291)),0)*'udziały-w-rynku'!$C$27)</f>
        <v>574</v>
      </c>
      <c r="BM291" s="40">
        <f>INT(IFERROR(AU291*(1/($AJ291/$AI291)),0)*'udziały-w-rynku'!$C$27)</f>
        <v>234</v>
      </c>
    </row>
    <row r="292" spans="1:65">
      <c r="A292" s="158">
        <f>VLOOKUP(B292,konwerter_rejonów!A:B,2,FALSE)</f>
        <v>289</v>
      </c>
      <c r="B292" s="11">
        <v>289</v>
      </c>
      <c r="C292" s="85">
        <f>IFERROR(VLOOKUP(A292,konwerter_rejonów!E:F,2,FALSE),A292)</f>
        <v>289</v>
      </c>
      <c r="D292" s="8" t="s">
        <v>385</v>
      </c>
      <c r="E292" s="8" t="str">
        <f>VLOOKUP(B292,konwerter_rejonów!A:C,3,FALSE)</f>
        <v>Kowalska/3M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19">
        <v>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  <c r="U292" s="19">
        <v>0</v>
      </c>
      <c r="V292" s="8">
        <v>2179</v>
      </c>
      <c r="W292" s="8">
        <v>545</v>
      </c>
      <c r="X292" s="8">
        <v>0</v>
      </c>
      <c r="Y292" s="8">
        <v>67027</v>
      </c>
      <c r="Z292" s="8">
        <v>0</v>
      </c>
      <c r="AA292" s="8">
        <v>0</v>
      </c>
      <c r="AB292" s="8">
        <v>5</v>
      </c>
      <c r="AC292" s="173">
        <v>289</v>
      </c>
      <c r="AD292" s="173">
        <v>0</v>
      </c>
      <c r="AE292" s="157">
        <f t="shared" si="50"/>
        <v>0</v>
      </c>
      <c r="AF292" s="157">
        <f t="shared" si="51"/>
        <v>0</v>
      </c>
      <c r="AG292" s="157">
        <f t="shared" si="52"/>
        <v>567532</v>
      </c>
      <c r="AH292" s="127">
        <v>502</v>
      </c>
      <c r="AI292" s="46">
        <v>77735</v>
      </c>
      <c r="AJ292" s="19">
        <v>44509</v>
      </c>
      <c r="AK292" s="88">
        <v>26</v>
      </c>
      <c r="AL292" s="88">
        <v>8</v>
      </c>
      <c r="AM292" s="87">
        <v>124</v>
      </c>
      <c r="AN292" s="87">
        <v>0</v>
      </c>
      <c r="AO292" s="91">
        <v>12</v>
      </c>
      <c r="AP292" s="91">
        <v>10</v>
      </c>
      <c r="AQ292" s="92">
        <v>11</v>
      </c>
      <c r="AR292" s="92">
        <v>-1</v>
      </c>
      <c r="AS292" s="89">
        <v>75</v>
      </c>
      <c r="AT292" s="89">
        <v>32</v>
      </c>
      <c r="AU292" s="90">
        <v>19</v>
      </c>
      <c r="AV292" s="90">
        <v>9</v>
      </c>
      <c r="AW292" s="21">
        <f t="shared" si="53"/>
        <v>45.409018400772879</v>
      </c>
      <c r="AX292" s="21">
        <f>IFERROR(INT(AW292*'udziały-w-rynku'!$C$27),0)</f>
        <v>226</v>
      </c>
      <c r="AY292" s="39">
        <f t="shared" si="54"/>
        <v>226</v>
      </c>
      <c r="AZ292" s="34">
        <f t="shared" si="55"/>
        <v>226</v>
      </c>
      <c r="BA292" s="31" t="str">
        <f t="shared" si="56"/>
        <v/>
      </c>
      <c r="BB292" s="70" t="s">
        <v>429</v>
      </c>
      <c r="BC292" s="125" t="s">
        <v>426</v>
      </c>
      <c r="BD292" s="70">
        <f t="shared" si="61"/>
        <v>0</v>
      </c>
      <c r="BE292" s="71">
        <f t="shared" si="57"/>
        <v>0</v>
      </c>
      <c r="BF292" s="161">
        <f t="shared" si="58"/>
        <v>0</v>
      </c>
      <c r="BG292" s="39">
        <f>INT(IFERROR(AO292*(1/($AJ292/$AI292)),0)*'udziały-w-rynku'!$C$27)</f>
        <v>104</v>
      </c>
      <c r="BH292" s="39">
        <f>INT(IFERROR(AQ292*(1/($AJ292/$AI292)),0)*'udziały-w-rynku'!$C$27)</f>
        <v>95</v>
      </c>
      <c r="BI292" s="21">
        <f t="shared" si="59"/>
        <v>216.56608775753219</v>
      </c>
      <c r="BJ292" s="21">
        <f>IFERROR(INT(BI292*'udziały-w-rynku'!$C$27),0)</f>
        <v>1078</v>
      </c>
      <c r="BK292" s="170">
        <f t="shared" si="60"/>
        <v>1078</v>
      </c>
      <c r="BL292" s="40">
        <f>INT(IFERROR(AS292*(1/($AJ292/$AI292)),0)*'udziały-w-rynku'!$C$27)</f>
        <v>652</v>
      </c>
      <c r="BM292" s="40">
        <f>INT(IFERROR(AU292*(1/($AJ292/$AI292)),0)*'udziały-w-rynku'!$C$27)</f>
        <v>165</v>
      </c>
    </row>
    <row r="293" spans="1:65">
      <c r="A293" s="158">
        <f>VLOOKUP(B293,konwerter_rejonów!A:B,2,FALSE)</f>
        <v>290</v>
      </c>
      <c r="B293" s="11">
        <v>290</v>
      </c>
      <c r="C293" s="85" t="str">
        <f>IFERROR(VLOOKUP(A293,konwerter_rejonów!E:F,2,FALSE),A293)</f>
        <v>A19</v>
      </c>
      <c r="D293" s="8" t="s">
        <v>385</v>
      </c>
      <c r="E293" s="8" t="str">
        <f>VLOOKUP(B293,konwerter_rejonów!A:C,3,FALSE)</f>
        <v>Swojczyce</v>
      </c>
      <c r="F293" s="8">
        <v>24</v>
      </c>
      <c r="G293" s="8">
        <v>39</v>
      </c>
      <c r="H293" s="8">
        <v>15</v>
      </c>
      <c r="I293" s="8">
        <v>17</v>
      </c>
      <c r="J293" s="8">
        <v>141</v>
      </c>
      <c r="K293" s="8">
        <v>103</v>
      </c>
      <c r="L293" s="8">
        <v>75</v>
      </c>
      <c r="M293" s="19">
        <v>414</v>
      </c>
      <c r="N293" s="8">
        <v>0</v>
      </c>
      <c r="O293" s="8">
        <v>4</v>
      </c>
      <c r="P293" s="8">
        <v>0</v>
      </c>
      <c r="Q293" s="8">
        <v>0</v>
      </c>
      <c r="R293" s="8">
        <v>9</v>
      </c>
      <c r="S293" s="8">
        <v>2</v>
      </c>
      <c r="T293" s="8">
        <v>1</v>
      </c>
      <c r="U293" s="19">
        <v>16</v>
      </c>
      <c r="V293" s="8">
        <v>1521</v>
      </c>
      <c r="W293" s="8">
        <v>1553</v>
      </c>
      <c r="X293" s="8">
        <v>32386</v>
      </c>
      <c r="Y293" s="8">
        <v>2037</v>
      </c>
      <c r="Z293" s="8">
        <v>0</v>
      </c>
      <c r="AA293" s="8">
        <v>0</v>
      </c>
      <c r="AB293" s="8">
        <v>3</v>
      </c>
      <c r="AC293" s="173">
        <v>290</v>
      </c>
      <c r="AD293" s="173">
        <v>0</v>
      </c>
      <c r="AE293" s="157">
        <f t="shared" si="50"/>
        <v>430</v>
      </c>
      <c r="AF293" s="157">
        <f t="shared" si="51"/>
        <v>406</v>
      </c>
      <c r="AG293" s="157">
        <f t="shared" si="52"/>
        <v>567532</v>
      </c>
      <c r="AH293" s="127">
        <v>191</v>
      </c>
      <c r="AI293" s="46">
        <v>77735</v>
      </c>
      <c r="AJ293" s="19">
        <v>44509</v>
      </c>
      <c r="AK293" s="88">
        <v>23</v>
      </c>
      <c r="AL293" s="88">
        <v>-1</v>
      </c>
      <c r="AM293" s="87">
        <v>40</v>
      </c>
      <c r="AN293" s="87">
        <v>0</v>
      </c>
      <c r="AO293" s="91">
        <v>2</v>
      </c>
      <c r="AP293" s="91">
        <v>7</v>
      </c>
      <c r="AQ293" s="92">
        <v>5</v>
      </c>
      <c r="AR293" s="92">
        <v>29</v>
      </c>
      <c r="AS293" s="89">
        <v>17</v>
      </c>
      <c r="AT293" s="89">
        <v>6</v>
      </c>
      <c r="AU293" s="90">
        <v>8</v>
      </c>
      <c r="AV293" s="90">
        <v>5</v>
      </c>
      <c r="AW293" s="21">
        <f t="shared" si="53"/>
        <v>40.169516277606775</v>
      </c>
      <c r="AX293" s="21">
        <f>IFERROR(INT(AW293*'udziały-w-rynku'!$C$27),0)</f>
        <v>200</v>
      </c>
      <c r="AY293" s="39">
        <f t="shared" si="54"/>
        <v>200</v>
      </c>
      <c r="AZ293" s="34">
        <f t="shared" si="55"/>
        <v>-206</v>
      </c>
      <c r="BA293" s="31">
        <f t="shared" si="56"/>
        <v>0.49261083743842365</v>
      </c>
      <c r="BB293" s="70" t="s">
        <v>429</v>
      </c>
      <c r="BC293" s="125" t="s">
        <v>426</v>
      </c>
      <c r="BD293" s="70">
        <f t="shared" si="61"/>
        <v>406</v>
      </c>
      <c r="BE293" s="71">
        <f t="shared" si="57"/>
        <v>6.5938206480783718E-4</v>
      </c>
      <c r="BF293" s="161">
        <f t="shared" si="58"/>
        <v>419.1698379804069</v>
      </c>
      <c r="BG293" s="39">
        <f>INT(IFERROR(AO293*(1/($AJ293/$AI293)),0)*'udziały-w-rynku'!$C$27)</f>
        <v>17</v>
      </c>
      <c r="BH293" s="39">
        <f>INT(IFERROR(AQ293*(1/($AJ293/$AI293)),0)*'udziały-w-rynku'!$C$27)</f>
        <v>43</v>
      </c>
      <c r="BI293" s="21">
        <f t="shared" si="59"/>
        <v>69.860028308881354</v>
      </c>
      <c r="BJ293" s="21">
        <f>IFERROR(INT(BI293*'udziały-w-rynku'!$C$27),0)</f>
        <v>348</v>
      </c>
      <c r="BK293" s="170">
        <f t="shared" si="60"/>
        <v>348</v>
      </c>
      <c r="BL293" s="40">
        <f>INT(IFERROR(AS293*(1/($AJ293/$AI293)),0)*'udziały-w-rynku'!$C$27)</f>
        <v>147</v>
      </c>
      <c r="BM293" s="40">
        <f>INT(IFERROR(AU293*(1/($AJ293/$AI293)),0)*'udziały-w-rynku'!$C$27)</f>
        <v>69</v>
      </c>
    </row>
    <row r="294" spans="1:65">
      <c r="A294" s="158">
        <f>VLOOKUP(B294,konwerter_rejonów!A:B,2,FALSE)</f>
        <v>291</v>
      </c>
      <c r="B294" s="11">
        <v>291</v>
      </c>
      <c r="C294" s="85" t="str">
        <f>IFERROR(VLOOKUP(A294,konwerter_rejonów!E:F,2,FALSE),A294)</f>
        <v>A19</v>
      </c>
      <c r="D294" s="8" t="s">
        <v>385</v>
      </c>
      <c r="E294" s="8" t="str">
        <f>VLOOKUP(B294,konwerter_rejonów!A:C,3,FALSE)</f>
        <v>Betonowa</v>
      </c>
      <c r="F294" s="8">
        <v>165</v>
      </c>
      <c r="G294" s="8">
        <v>34</v>
      </c>
      <c r="H294" s="8">
        <v>9</v>
      </c>
      <c r="I294" s="8">
        <v>22</v>
      </c>
      <c r="J294" s="8">
        <v>455</v>
      </c>
      <c r="K294" s="8">
        <v>55</v>
      </c>
      <c r="L294" s="8">
        <v>58</v>
      </c>
      <c r="M294" s="19">
        <v>798</v>
      </c>
      <c r="N294" s="8">
        <v>5</v>
      </c>
      <c r="O294" s="8">
        <v>3</v>
      </c>
      <c r="P294" s="8">
        <v>1</v>
      </c>
      <c r="Q294" s="8">
        <v>6</v>
      </c>
      <c r="R294" s="8">
        <v>44</v>
      </c>
      <c r="S294" s="8">
        <v>3</v>
      </c>
      <c r="T294" s="8">
        <v>2</v>
      </c>
      <c r="U294" s="19">
        <v>64</v>
      </c>
      <c r="V294" s="8">
        <v>1235</v>
      </c>
      <c r="W294" s="8">
        <v>832</v>
      </c>
      <c r="X294" s="8">
        <v>48396</v>
      </c>
      <c r="Y294" s="8">
        <v>9449</v>
      </c>
      <c r="Z294" s="8">
        <v>0</v>
      </c>
      <c r="AA294" s="8">
        <v>0</v>
      </c>
      <c r="AB294" s="8">
        <v>9</v>
      </c>
      <c r="AC294" s="173">
        <v>291</v>
      </c>
      <c r="AD294" s="173">
        <v>0</v>
      </c>
      <c r="AE294" s="157">
        <f t="shared" si="50"/>
        <v>862</v>
      </c>
      <c r="AF294" s="157">
        <f t="shared" si="51"/>
        <v>697</v>
      </c>
      <c r="AG294" s="157">
        <f t="shared" si="52"/>
        <v>567532</v>
      </c>
      <c r="AH294" s="127">
        <v>420</v>
      </c>
      <c r="AI294" s="46">
        <v>77735</v>
      </c>
      <c r="AJ294" s="19">
        <v>44509</v>
      </c>
      <c r="AK294" s="88">
        <v>245</v>
      </c>
      <c r="AL294" s="88">
        <v>95</v>
      </c>
      <c r="AM294" s="87">
        <v>128</v>
      </c>
      <c r="AN294" s="87">
        <v>0</v>
      </c>
      <c r="AO294" s="91">
        <v>70</v>
      </c>
      <c r="AP294" s="91">
        <v>320</v>
      </c>
      <c r="AQ294" s="92">
        <v>57</v>
      </c>
      <c r="AR294" s="92">
        <v>9</v>
      </c>
      <c r="AS294" s="89">
        <v>66</v>
      </c>
      <c r="AT294" s="89">
        <v>20</v>
      </c>
      <c r="AU294" s="90">
        <v>31</v>
      </c>
      <c r="AV294" s="90">
        <v>20</v>
      </c>
      <c r="AW294" s="21">
        <f t="shared" si="53"/>
        <v>427.89267339189826</v>
      </c>
      <c r="AX294" s="21">
        <f>IFERROR(INT(AW294*'udziały-w-rynku'!$C$27),0)</f>
        <v>2131</v>
      </c>
      <c r="AY294" s="39">
        <f t="shared" si="54"/>
        <v>2131</v>
      </c>
      <c r="AZ294" s="34">
        <f t="shared" si="55"/>
        <v>1434</v>
      </c>
      <c r="BA294" s="31">
        <f t="shared" si="56"/>
        <v>3.0573888091822097</v>
      </c>
      <c r="BB294" s="70" t="s">
        <v>429</v>
      </c>
      <c r="BC294" s="125" t="s">
        <v>425</v>
      </c>
      <c r="BD294" s="70">
        <f t="shared" si="61"/>
        <v>2131</v>
      </c>
      <c r="BE294" s="71">
        <f t="shared" si="57"/>
        <v>3.4609437933633032E-3</v>
      </c>
      <c r="BF294" s="161">
        <f t="shared" si="58"/>
        <v>2200.125430384845</v>
      </c>
      <c r="BG294" s="39">
        <f>INT(IFERROR(AO294*(1/($AJ294/$AI294)),0)*'udziały-w-rynku'!$C$27)</f>
        <v>609</v>
      </c>
      <c r="BH294" s="39">
        <f>INT(IFERROR(AQ294*(1/($AJ294/$AI294)),0)*'udziały-w-rynku'!$C$27)</f>
        <v>495</v>
      </c>
      <c r="BI294" s="21">
        <f t="shared" si="59"/>
        <v>223.55209058842033</v>
      </c>
      <c r="BJ294" s="21">
        <f>IFERROR(INT(BI294*'udziały-w-rynku'!$C$27),0)</f>
        <v>1113</v>
      </c>
      <c r="BK294" s="170">
        <f t="shared" si="60"/>
        <v>1113</v>
      </c>
      <c r="BL294" s="40">
        <f>INT(IFERROR(AS294*(1/($AJ294/$AI294)),0)*'udziały-w-rynku'!$C$27)</f>
        <v>574</v>
      </c>
      <c r="BM294" s="40">
        <f>INT(IFERROR(AU294*(1/($AJ294/$AI294)),0)*'udziały-w-rynku'!$C$27)</f>
        <v>269</v>
      </c>
    </row>
    <row r="295" spans="1:65">
      <c r="A295" s="158">
        <f>VLOOKUP(B295,konwerter_rejonów!A:B,2,FALSE)</f>
        <v>292</v>
      </c>
      <c r="B295" s="11">
        <v>292</v>
      </c>
      <c r="C295" s="85">
        <f>IFERROR(VLOOKUP(A295,konwerter_rejonów!E:F,2,FALSE),A295)</f>
        <v>292</v>
      </c>
      <c r="D295" s="8" t="s">
        <v>385</v>
      </c>
      <c r="E295" s="8" t="str">
        <f>VLOOKUP(B295,konwerter_rejonów!A:C,3,FALSE)</f>
        <v>Strachocin</v>
      </c>
      <c r="F295" s="8">
        <v>176</v>
      </c>
      <c r="G295" s="8">
        <v>228</v>
      </c>
      <c r="H295" s="8">
        <v>75</v>
      </c>
      <c r="I295" s="8">
        <v>96</v>
      </c>
      <c r="J295" s="8">
        <v>779</v>
      </c>
      <c r="K295" s="8">
        <v>606</v>
      </c>
      <c r="L295" s="8">
        <v>579</v>
      </c>
      <c r="M295" s="19">
        <v>2539</v>
      </c>
      <c r="N295" s="8">
        <v>10</v>
      </c>
      <c r="O295" s="8">
        <v>6</v>
      </c>
      <c r="P295" s="8">
        <v>6</v>
      </c>
      <c r="Q295" s="8">
        <v>5</v>
      </c>
      <c r="R295" s="8">
        <v>35</v>
      </c>
      <c r="S295" s="8">
        <v>12</v>
      </c>
      <c r="T295" s="8">
        <v>5</v>
      </c>
      <c r="U295" s="19">
        <v>79</v>
      </c>
      <c r="V295" s="8">
        <v>694</v>
      </c>
      <c r="W295" s="8">
        <v>2452</v>
      </c>
      <c r="X295" s="8">
        <v>187665</v>
      </c>
      <c r="Y295" s="8">
        <v>1033</v>
      </c>
      <c r="Z295" s="8">
        <v>0</v>
      </c>
      <c r="AA295" s="8">
        <v>0</v>
      </c>
      <c r="AB295" s="8">
        <v>9</v>
      </c>
      <c r="AC295" s="173">
        <v>292</v>
      </c>
      <c r="AD295" s="173">
        <v>0</v>
      </c>
      <c r="AE295" s="157">
        <f t="shared" si="50"/>
        <v>2618</v>
      </c>
      <c r="AF295" s="157">
        <f t="shared" si="51"/>
        <v>2442</v>
      </c>
      <c r="AG295" s="157">
        <f t="shared" si="52"/>
        <v>567532</v>
      </c>
      <c r="AH295" s="127">
        <v>921</v>
      </c>
      <c r="AI295" s="46">
        <v>77735</v>
      </c>
      <c r="AJ295" s="19">
        <v>44509</v>
      </c>
      <c r="AK295" s="88">
        <v>79</v>
      </c>
      <c r="AL295" s="88">
        <v>25</v>
      </c>
      <c r="AM295" s="87">
        <v>28</v>
      </c>
      <c r="AN295" s="87">
        <v>0</v>
      </c>
      <c r="AO295" s="91">
        <v>19</v>
      </c>
      <c r="AP295" s="91">
        <v>-1</v>
      </c>
      <c r="AQ295" s="92">
        <v>14</v>
      </c>
      <c r="AR295" s="92">
        <v>-1</v>
      </c>
      <c r="AS295" s="89">
        <v>30</v>
      </c>
      <c r="AT295" s="89">
        <v>12</v>
      </c>
      <c r="AU295" s="90">
        <v>7</v>
      </c>
      <c r="AV295" s="90">
        <v>9</v>
      </c>
      <c r="AW295" s="21">
        <f t="shared" si="53"/>
        <v>137.97355591004066</v>
      </c>
      <c r="AX295" s="21">
        <f>IFERROR(INT(AW295*'udziały-w-rynku'!$C$27),0)</f>
        <v>687</v>
      </c>
      <c r="AY295" s="39">
        <f t="shared" si="54"/>
        <v>687</v>
      </c>
      <c r="AZ295" s="34">
        <f t="shared" si="55"/>
        <v>-1755</v>
      </c>
      <c r="BA295" s="31">
        <f t="shared" si="56"/>
        <v>0.28132678132678135</v>
      </c>
      <c r="BB295" s="70" t="s">
        <v>429</v>
      </c>
      <c r="BC295" s="125" t="s">
        <v>426</v>
      </c>
      <c r="BD295" s="70">
        <f t="shared" si="61"/>
        <v>2442</v>
      </c>
      <c r="BE295" s="71">
        <f t="shared" si="57"/>
        <v>3.9660369513811293E-3</v>
      </c>
      <c r="BF295" s="161">
        <f t="shared" si="58"/>
        <v>2521.2136560299355</v>
      </c>
      <c r="BG295" s="39">
        <f>INT(IFERROR(AO295*(1/($AJ295/$AI295)),0)*'udziały-w-rynku'!$C$27)</f>
        <v>165</v>
      </c>
      <c r="BH295" s="39">
        <f>INT(IFERROR(AQ295*(1/($AJ295/$AI295)),0)*'udziały-w-rynku'!$C$27)</f>
        <v>121</v>
      </c>
      <c r="BI295" s="21">
        <f t="shared" si="59"/>
        <v>48.902019816216949</v>
      </c>
      <c r="BJ295" s="21">
        <f>IFERROR(INT(BI295*'udziały-w-rynku'!$C$27),0)</f>
        <v>243</v>
      </c>
      <c r="BK295" s="170">
        <f t="shared" si="60"/>
        <v>243</v>
      </c>
      <c r="BL295" s="40">
        <f>INT(IFERROR(AS295*(1/($AJ295/$AI295)),0)*'udziały-w-rynku'!$C$27)</f>
        <v>261</v>
      </c>
      <c r="BM295" s="40">
        <f>INT(IFERROR(AU295*(1/($AJ295/$AI295)),0)*'udziały-w-rynku'!$C$27)</f>
        <v>60</v>
      </c>
    </row>
    <row r="296" spans="1:65">
      <c r="A296" s="158">
        <f>VLOOKUP(B296,konwerter_rejonów!A:B,2,FALSE)</f>
        <v>293</v>
      </c>
      <c r="B296" s="11">
        <v>293</v>
      </c>
      <c r="C296" s="85" t="str">
        <f>IFERROR(VLOOKUP(A296,konwerter_rejonów!E:F,2,FALSE),A296)</f>
        <v>A7</v>
      </c>
      <c r="D296" s="8" t="s">
        <v>385</v>
      </c>
      <c r="E296" s="8" t="str">
        <f>VLOOKUP(B296,konwerter_rejonów!A:C,3,FALSE)</f>
        <v>Wojnów</v>
      </c>
      <c r="F296" s="8">
        <v>87</v>
      </c>
      <c r="G296" s="8">
        <v>206</v>
      </c>
      <c r="H296" s="8">
        <v>79</v>
      </c>
      <c r="I296" s="8">
        <v>83</v>
      </c>
      <c r="J296" s="8">
        <v>455</v>
      </c>
      <c r="K296" s="8">
        <v>391</v>
      </c>
      <c r="L296" s="8">
        <v>284</v>
      </c>
      <c r="M296" s="19">
        <v>1585</v>
      </c>
      <c r="N296" s="8">
        <v>4</v>
      </c>
      <c r="O296" s="8">
        <v>5</v>
      </c>
      <c r="P296" s="8">
        <v>0</v>
      </c>
      <c r="Q296" s="8">
        <v>4</v>
      </c>
      <c r="R296" s="8">
        <v>26</v>
      </c>
      <c r="S296" s="8">
        <v>2</v>
      </c>
      <c r="T296" s="8">
        <v>0</v>
      </c>
      <c r="U296" s="19">
        <v>41</v>
      </c>
      <c r="V296" s="8">
        <v>231</v>
      </c>
      <c r="W296" s="8">
        <v>3085</v>
      </c>
      <c r="X296" s="8">
        <v>119391</v>
      </c>
      <c r="Y296" s="8">
        <v>193</v>
      </c>
      <c r="Z296" s="8">
        <v>260</v>
      </c>
      <c r="AA296" s="8">
        <v>0</v>
      </c>
      <c r="AB296" s="8">
        <v>0</v>
      </c>
      <c r="AC296" s="173">
        <v>293</v>
      </c>
      <c r="AD296" s="173">
        <v>292</v>
      </c>
      <c r="AE296" s="157">
        <f t="shared" si="50"/>
        <v>1626</v>
      </c>
      <c r="AF296" s="157">
        <f t="shared" si="51"/>
        <v>1539</v>
      </c>
      <c r="AG296" s="157">
        <f t="shared" si="52"/>
        <v>567532</v>
      </c>
      <c r="AH296" s="127">
        <v>685</v>
      </c>
      <c r="AI296" s="46">
        <v>77735</v>
      </c>
      <c r="AJ296" s="19">
        <v>44509</v>
      </c>
      <c r="AK296" s="88" t="s">
        <v>871</v>
      </c>
      <c r="AL296" s="88" t="s">
        <v>871</v>
      </c>
      <c r="AM296" s="87" t="s">
        <v>871</v>
      </c>
      <c r="AN296" s="87" t="s">
        <v>871</v>
      </c>
      <c r="AO296" s="91" t="s">
        <v>871</v>
      </c>
      <c r="AP296" s="91" t="s">
        <v>871</v>
      </c>
      <c r="AQ296" s="92" t="s">
        <v>871</v>
      </c>
      <c r="AR296" s="92" t="s">
        <v>871</v>
      </c>
      <c r="AS296" s="89" t="s">
        <v>871</v>
      </c>
      <c r="AT296" s="89" t="s">
        <v>871</v>
      </c>
      <c r="AU296" s="90" t="s">
        <v>871</v>
      </c>
      <c r="AV296" s="90" t="s">
        <v>871</v>
      </c>
      <c r="AW296" s="21">
        <f t="shared" si="53"/>
        <v>0</v>
      </c>
      <c r="AX296" s="21">
        <f>IFERROR(INT(AW296*'udziały-w-rynku'!$C$27),0)</f>
        <v>0</v>
      </c>
      <c r="AY296" s="39">
        <f t="shared" si="54"/>
        <v>0</v>
      </c>
      <c r="AZ296" s="34">
        <f t="shared" si="55"/>
        <v>-1539</v>
      </c>
      <c r="BA296" s="31">
        <f t="shared" si="56"/>
        <v>0</v>
      </c>
      <c r="BB296" s="70" t="s">
        <v>429</v>
      </c>
      <c r="BC296" s="125" t="s">
        <v>426</v>
      </c>
      <c r="BD296" s="70">
        <f t="shared" si="61"/>
        <v>1539</v>
      </c>
      <c r="BE296" s="71">
        <f t="shared" si="57"/>
        <v>2.499480289998181E-3</v>
      </c>
      <c r="BF296" s="161">
        <f t="shared" si="58"/>
        <v>1588.9221198321336</v>
      </c>
      <c r="BG296" s="39">
        <f>INT(IFERROR(AO296*(1/($AJ296/$AI296)),0)*'udziały-w-rynku'!$C$27)</f>
        <v>0</v>
      </c>
      <c r="BH296" s="39">
        <f>INT(IFERROR(AQ296*(1/($AJ296/$AI296)),0)*'udziały-w-rynku'!$C$27)</f>
        <v>0</v>
      </c>
      <c r="BI296" s="21">
        <f t="shared" si="59"/>
        <v>0</v>
      </c>
      <c r="BJ296" s="21">
        <f>IFERROR(INT(BI296*'udziały-w-rynku'!$C$27),0)</f>
        <v>0</v>
      </c>
      <c r="BK296" s="170">
        <f t="shared" si="60"/>
        <v>0</v>
      </c>
      <c r="BL296" s="40">
        <f>INT(IFERROR(AS296*(1/($AJ296/$AI296)),0)*'udziały-w-rynku'!$C$27)</f>
        <v>0</v>
      </c>
      <c r="BM296" s="40">
        <f>INT(IFERROR(AU296*(1/($AJ296/$AI296)),0)*'udziały-w-rynku'!$C$27)</f>
        <v>0</v>
      </c>
    </row>
    <row r="297" spans="1:65">
      <c r="A297" s="158">
        <f>VLOOKUP(B297,konwerter_rejonów!A:B,2,FALSE)</f>
        <v>294</v>
      </c>
      <c r="B297" s="11">
        <v>294</v>
      </c>
      <c r="C297" s="85" t="str">
        <f>IFERROR(VLOOKUP(A297,konwerter_rejonów!E:F,2,FALSE),A297)</f>
        <v>A7</v>
      </c>
      <c r="D297" s="8" t="s">
        <v>385</v>
      </c>
      <c r="E297" s="8" t="str">
        <f>VLOOKUP(B297,konwerter_rejonów!A:C,3,FALSE)</f>
        <v>Perkusyjna</v>
      </c>
      <c r="F297" s="8">
        <v>95</v>
      </c>
      <c r="G297" s="8">
        <v>118</v>
      </c>
      <c r="H297" s="8">
        <v>24</v>
      </c>
      <c r="I297" s="8">
        <v>21</v>
      </c>
      <c r="J297" s="8">
        <v>270</v>
      </c>
      <c r="K297" s="8">
        <v>102</v>
      </c>
      <c r="L297" s="8">
        <v>41</v>
      </c>
      <c r="M297" s="19">
        <v>671</v>
      </c>
      <c r="N297" s="8">
        <v>2</v>
      </c>
      <c r="O297" s="8">
        <v>6</v>
      </c>
      <c r="P297" s="8">
        <v>0</v>
      </c>
      <c r="Q297" s="8">
        <v>1</v>
      </c>
      <c r="R297" s="8">
        <v>15</v>
      </c>
      <c r="S297" s="8">
        <v>0</v>
      </c>
      <c r="T297" s="8">
        <v>0</v>
      </c>
      <c r="U297" s="19">
        <v>24</v>
      </c>
      <c r="V297" s="8">
        <v>0</v>
      </c>
      <c r="W297" s="8">
        <v>0</v>
      </c>
      <c r="X297" s="8">
        <v>32450</v>
      </c>
      <c r="Y297" s="8">
        <v>19</v>
      </c>
      <c r="Z297" s="8">
        <v>0</v>
      </c>
      <c r="AA297" s="8">
        <v>0</v>
      </c>
      <c r="AB297" s="8">
        <v>0</v>
      </c>
      <c r="AC297" s="173">
        <v>294</v>
      </c>
      <c r="AD297" s="173">
        <v>292</v>
      </c>
      <c r="AE297" s="157">
        <f t="shared" si="50"/>
        <v>695</v>
      </c>
      <c r="AF297" s="157">
        <f t="shared" si="51"/>
        <v>600</v>
      </c>
      <c r="AG297" s="157">
        <f t="shared" si="52"/>
        <v>567532</v>
      </c>
      <c r="AH297" s="127">
        <v>106</v>
      </c>
      <c r="AI297" s="46">
        <v>77735</v>
      </c>
      <c r="AJ297" s="19">
        <v>44509</v>
      </c>
      <c r="AK297" s="88" t="s">
        <v>871</v>
      </c>
      <c r="AL297" s="88" t="s">
        <v>871</v>
      </c>
      <c r="AM297" s="87" t="s">
        <v>871</v>
      </c>
      <c r="AN297" s="87" t="s">
        <v>871</v>
      </c>
      <c r="AO297" s="91" t="s">
        <v>871</v>
      </c>
      <c r="AP297" s="91" t="s">
        <v>871</v>
      </c>
      <c r="AQ297" s="92" t="s">
        <v>871</v>
      </c>
      <c r="AR297" s="92" t="s">
        <v>871</v>
      </c>
      <c r="AS297" s="89" t="s">
        <v>871</v>
      </c>
      <c r="AT297" s="89" t="s">
        <v>871</v>
      </c>
      <c r="AU297" s="90" t="s">
        <v>871</v>
      </c>
      <c r="AV297" s="90" t="s">
        <v>871</v>
      </c>
      <c r="AW297" s="21">
        <f t="shared" si="53"/>
        <v>0</v>
      </c>
      <c r="AX297" s="21">
        <f>IFERROR(INT(AW297*'udziały-w-rynku'!$C$27),0)</f>
        <v>0</v>
      </c>
      <c r="AY297" s="39">
        <f t="shared" si="54"/>
        <v>0</v>
      </c>
      <c r="AZ297" s="34">
        <f t="shared" si="55"/>
        <v>-600</v>
      </c>
      <c r="BA297" s="31">
        <f t="shared" si="56"/>
        <v>0</v>
      </c>
      <c r="BB297" s="70" t="s">
        <v>429</v>
      </c>
      <c r="BC297" s="125" t="s">
        <v>426</v>
      </c>
      <c r="BD297" s="70">
        <f t="shared" si="61"/>
        <v>600</v>
      </c>
      <c r="BE297" s="71">
        <f t="shared" si="57"/>
        <v>9.7445625341059693E-4</v>
      </c>
      <c r="BF297" s="161">
        <f t="shared" si="58"/>
        <v>619.46281474936984</v>
      </c>
      <c r="BG297" s="39">
        <f>INT(IFERROR(AO297*(1/($AJ297/$AI297)),0)*'udziały-w-rynku'!$C$27)</f>
        <v>0</v>
      </c>
      <c r="BH297" s="39">
        <f>INT(IFERROR(AQ297*(1/($AJ297/$AI297)),0)*'udziały-w-rynku'!$C$27)</f>
        <v>0</v>
      </c>
      <c r="BI297" s="21">
        <f t="shared" si="59"/>
        <v>0</v>
      </c>
      <c r="BJ297" s="21">
        <f>IFERROR(INT(BI297*'udziały-w-rynku'!$C$27),0)</f>
        <v>0</v>
      </c>
      <c r="BK297" s="170">
        <f t="shared" si="60"/>
        <v>0</v>
      </c>
      <c r="BL297" s="40">
        <f>INT(IFERROR(AS297*(1/($AJ297/$AI297)),0)*'udziały-w-rynku'!$C$27)</f>
        <v>0</v>
      </c>
      <c r="BM297" s="40">
        <f>INT(IFERROR(AU297*(1/($AJ297/$AI297)),0)*'udziały-w-rynku'!$C$27)</f>
        <v>0</v>
      </c>
    </row>
    <row r="298" spans="1:65">
      <c r="A298" s="158">
        <f>VLOOKUP(B298,konwerter_rejonów!A:B,2,FALSE)</f>
        <v>295</v>
      </c>
      <c r="B298" s="11">
        <v>295</v>
      </c>
      <c r="C298" s="85" t="str">
        <f>IFERROR(VLOOKUP(A298,konwerter_rejonów!E:F,2,FALSE),A298)</f>
        <v>A19</v>
      </c>
      <c r="D298" s="8" t="s">
        <v>385</v>
      </c>
      <c r="E298" s="8" t="str">
        <f>VLOOKUP(B298,konwerter_rejonów!A:C,3,FALSE)</f>
        <v>Wschodnia/Bartnicza</v>
      </c>
      <c r="F298" s="8">
        <v>3</v>
      </c>
      <c r="G298" s="8">
        <v>1</v>
      </c>
      <c r="H298" s="8">
        <v>3</v>
      </c>
      <c r="I298" s="8">
        <v>8</v>
      </c>
      <c r="J298" s="8">
        <v>16</v>
      </c>
      <c r="K298" s="8">
        <v>19</v>
      </c>
      <c r="L298" s="8">
        <v>16</v>
      </c>
      <c r="M298" s="19">
        <v>66</v>
      </c>
      <c r="N298" s="8">
        <v>1</v>
      </c>
      <c r="O298" s="8">
        <v>0</v>
      </c>
      <c r="P298" s="8">
        <v>0</v>
      </c>
      <c r="Q298" s="8">
        <v>0</v>
      </c>
      <c r="R298" s="8">
        <v>3</v>
      </c>
      <c r="S298" s="8">
        <v>0</v>
      </c>
      <c r="T298" s="8">
        <v>0</v>
      </c>
      <c r="U298" s="19">
        <v>4</v>
      </c>
      <c r="V298" s="8">
        <v>887</v>
      </c>
      <c r="W298" s="8">
        <v>0</v>
      </c>
      <c r="X298" s="8">
        <v>3075</v>
      </c>
      <c r="Y298" s="8">
        <v>14</v>
      </c>
      <c r="Z298" s="8">
        <v>0</v>
      </c>
      <c r="AA298" s="8">
        <v>0</v>
      </c>
      <c r="AB298" s="8">
        <v>4</v>
      </c>
      <c r="AC298" s="173">
        <v>295</v>
      </c>
      <c r="AD298" s="173">
        <v>0</v>
      </c>
      <c r="AE298" s="157">
        <f t="shared" si="50"/>
        <v>70</v>
      </c>
      <c r="AF298" s="157">
        <f t="shared" si="51"/>
        <v>67</v>
      </c>
      <c r="AG298" s="157">
        <f t="shared" si="52"/>
        <v>567532</v>
      </c>
      <c r="AH298" s="127">
        <v>35</v>
      </c>
      <c r="AI298" s="46">
        <v>77735</v>
      </c>
      <c r="AJ298" s="19">
        <v>44509</v>
      </c>
      <c r="AK298" s="88">
        <v>28</v>
      </c>
      <c r="AL298" s="88">
        <v>9</v>
      </c>
      <c r="AM298" s="87">
        <v>20</v>
      </c>
      <c r="AN298" s="87">
        <v>0</v>
      </c>
      <c r="AO298" s="91">
        <v>9</v>
      </c>
      <c r="AP298" s="91">
        <v>15</v>
      </c>
      <c r="AQ298" s="92">
        <v>9</v>
      </c>
      <c r="AR298" s="92">
        <v>13</v>
      </c>
      <c r="AS298" s="89">
        <v>10</v>
      </c>
      <c r="AT298" s="89">
        <v>-1</v>
      </c>
      <c r="AU298" s="90">
        <v>9</v>
      </c>
      <c r="AV298" s="90">
        <v>-1</v>
      </c>
      <c r="AW298" s="21">
        <f t="shared" si="53"/>
        <v>48.902019816216949</v>
      </c>
      <c r="AX298" s="21">
        <f>IFERROR(INT(AW298*'udziały-w-rynku'!$C$27),0)</f>
        <v>243</v>
      </c>
      <c r="AY298" s="39">
        <f t="shared" si="54"/>
        <v>243</v>
      </c>
      <c r="AZ298" s="34">
        <f t="shared" si="55"/>
        <v>176</v>
      </c>
      <c r="BA298" s="31">
        <f t="shared" si="56"/>
        <v>3.6268656716417911</v>
      </c>
      <c r="BB298" s="70" t="s">
        <v>429</v>
      </c>
      <c r="BC298" s="125" t="s">
        <v>426</v>
      </c>
      <c r="BD298" s="70">
        <f t="shared" si="61"/>
        <v>67</v>
      </c>
      <c r="BE298" s="71">
        <f t="shared" si="57"/>
        <v>1.0881428163084998E-4</v>
      </c>
      <c r="BF298" s="161">
        <f t="shared" si="58"/>
        <v>69.17334764701296</v>
      </c>
      <c r="BG298" s="39">
        <f>INT(IFERROR(AO298*(1/($AJ298/$AI298)),0)*'udziały-w-rynku'!$C$27)</f>
        <v>78</v>
      </c>
      <c r="BH298" s="39">
        <f>INT(IFERROR(AQ298*(1/($AJ298/$AI298)),0)*'udziały-w-rynku'!$C$27)</f>
        <v>78</v>
      </c>
      <c r="BI298" s="21">
        <f t="shared" si="59"/>
        <v>34.930014154440677</v>
      </c>
      <c r="BJ298" s="21">
        <f>IFERROR(INT(BI298*'udziały-w-rynku'!$C$27),0)</f>
        <v>174</v>
      </c>
      <c r="BK298" s="170">
        <f t="shared" si="60"/>
        <v>174</v>
      </c>
      <c r="BL298" s="40">
        <f>INT(IFERROR(AS298*(1/($AJ298/$AI298)),0)*'udziały-w-rynku'!$C$27)</f>
        <v>87</v>
      </c>
      <c r="BM298" s="40">
        <f>INT(IFERROR(AU298*(1/($AJ298/$AI298)),0)*'udziały-w-rynku'!$C$27)</f>
        <v>78</v>
      </c>
    </row>
    <row r="299" spans="1:65">
      <c r="A299" s="158">
        <f>VLOOKUP(B299,konwerter_rejonów!A:B,2,FALSE)</f>
        <v>296</v>
      </c>
      <c r="B299" s="11">
        <v>296</v>
      </c>
      <c r="C299" s="85" t="str">
        <f>IFERROR(VLOOKUP(A299,konwerter_rejonów!E:F,2,FALSE),A299)</f>
        <v>A18</v>
      </c>
      <c r="D299" s="8" t="s">
        <v>385</v>
      </c>
      <c r="E299" s="8" t="str">
        <f>VLOOKUP(B299,konwerter_rejonów!A:C,3,FALSE)</f>
        <v>Mroźna</v>
      </c>
      <c r="F299" s="8">
        <v>7</v>
      </c>
      <c r="G299" s="8">
        <v>30</v>
      </c>
      <c r="H299" s="8">
        <v>11</v>
      </c>
      <c r="I299" s="8">
        <v>21</v>
      </c>
      <c r="J299" s="8">
        <v>66</v>
      </c>
      <c r="K299" s="8">
        <v>69</v>
      </c>
      <c r="L299" s="8">
        <v>54</v>
      </c>
      <c r="M299" s="19">
        <v>258</v>
      </c>
      <c r="N299" s="8">
        <v>0</v>
      </c>
      <c r="O299" s="8">
        <v>0</v>
      </c>
      <c r="P299" s="8">
        <v>0</v>
      </c>
      <c r="Q299" s="8">
        <v>1</v>
      </c>
      <c r="R299" s="8">
        <v>2</v>
      </c>
      <c r="S299" s="8">
        <v>0</v>
      </c>
      <c r="T299" s="8">
        <v>1</v>
      </c>
      <c r="U299" s="19">
        <v>4</v>
      </c>
      <c r="V299" s="8">
        <v>279</v>
      </c>
      <c r="W299" s="8">
        <v>0</v>
      </c>
      <c r="X299" s="8">
        <v>17839</v>
      </c>
      <c r="Y299" s="8">
        <v>261</v>
      </c>
      <c r="Z299" s="8">
        <v>0</v>
      </c>
      <c r="AA299" s="8">
        <v>0</v>
      </c>
      <c r="AB299" s="8">
        <v>4</v>
      </c>
      <c r="AC299" s="173">
        <v>296</v>
      </c>
      <c r="AD299" s="173">
        <v>0</v>
      </c>
      <c r="AE299" s="157">
        <f t="shared" si="50"/>
        <v>262</v>
      </c>
      <c r="AF299" s="157">
        <f t="shared" si="51"/>
        <v>255</v>
      </c>
      <c r="AG299" s="157">
        <f t="shared" si="52"/>
        <v>567532</v>
      </c>
      <c r="AH299" s="127">
        <v>94</v>
      </c>
      <c r="AI299" s="46">
        <v>77735</v>
      </c>
      <c r="AJ299" s="19">
        <v>44509</v>
      </c>
      <c r="AK299" s="88">
        <v>33</v>
      </c>
      <c r="AL299" s="88">
        <v>9</v>
      </c>
      <c r="AM299" s="87">
        <v>39</v>
      </c>
      <c r="AN299" s="87">
        <v>0</v>
      </c>
      <c r="AO299" s="91">
        <v>8</v>
      </c>
      <c r="AP299" s="91">
        <v>14</v>
      </c>
      <c r="AQ299" s="92">
        <v>12</v>
      </c>
      <c r="AR299" s="92">
        <v>9</v>
      </c>
      <c r="AS299" s="89">
        <v>25</v>
      </c>
      <c r="AT299" s="89">
        <v>6</v>
      </c>
      <c r="AU299" s="90">
        <v>18</v>
      </c>
      <c r="AV299" s="90">
        <v>18</v>
      </c>
      <c r="AW299" s="21">
        <f t="shared" si="53"/>
        <v>57.634523354827117</v>
      </c>
      <c r="AX299" s="21">
        <f>IFERROR(INT(AW299*'udziały-w-rynku'!$C$27),0)</f>
        <v>287</v>
      </c>
      <c r="AY299" s="39">
        <f t="shared" si="54"/>
        <v>287</v>
      </c>
      <c r="AZ299" s="34">
        <f t="shared" si="55"/>
        <v>32</v>
      </c>
      <c r="BA299" s="31">
        <f t="shared" si="56"/>
        <v>1.1254901960784314</v>
      </c>
      <c r="BB299" s="70" t="s">
        <v>429</v>
      </c>
      <c r="BC299" s="125" t="s">
        <v>425</v>
      </c>
      <c r="BD299" s="70">
        <f t="shared" si="61"/>
        <v>287</v>
      </c>
      <c r="BE299" s="71">
        <f t="shared" si="57"/>
        <v>4.6611490788140217E-4</v>
      </c>
      <c r="BF299" s="161">
        <f t="shared" si="58"/>
        <v>296.30971305511525</v>
      </c>
      <c r="BG299" s="39">
        <f>INT(IFERROR(AO299*(1/($AJ299/$AI299)),0)*'udziały-w-rynku'!$C$27)</f>
        <v>69</v>
      </c>
      <c r="BH299" s="39">
        <f>INT(IFERROR(AQ299*(1/($AJ299/$AI299)),0)*'udziały-w-rynku'!$C$27)</f>
        <v>104</v>
      </c>
      <c r="BI299" s="21">
        <f t="shared" si="59"/>
        <v>68.113527601159319</v>
      </c>
      <c r="BJ299" s="21">
        <f>IFERROR(INT(BI299*'udziały-w-rynku'!$C$27),0)</f>
        <v>339</v>
      </c>
      <c r="BK299" s="170">
        <f t="shared" si="60"/>
        <v>339</v>
      </c>
      <c r="BL299" s="40">
        <f>INT(IFERROR(AS299*(1/($AJ299/$AI299)),0)*'udziały-w-rynku'!$C$27)</f>
        <v>217</v>
      </c>
      <c r="BM299" s="40">
        <f>INT(IFERROR(AU299*(1/($AJ299/$AI299)),0)*'udziały-w-rynku'!$C$27)</f>
        <v>156</v>
      </c>
    </row>
    <row r="300" spans="1:65">
      <c r="A300" s="158">
        <f>VLOOKUP(B300,konwerter_rejonów!A:B,2,FALSE)</f>
        <v>297</v>
      </c>
      <c r="B300" s="11">
        <v>297</v>
      </c>
      <c r="C300" s="85" t="str">
        <f>IFERROR(VLOOKUP(A300,konwerter_rejonów!E:F,2,FALSE),A300)</f>
        <v>A18</v>
      </c>
      <c r="D300" s="8" t="s">
        <v>385</v>
      </c>
      <c r="E300" s="8" t="str">
        <f>VLOOKUP(B300,konwerter_rejonów!A:C,3,FALSE)</f>
        <v>Zgorzelisko</v>
      </c>
      <c r="F300" s="8">
        <v>80</v>
      </c>
      <c r="G300" s="8">
        <v>143</v>
      </c>
      <c r="H300" s="8">
        <v>43</v>
      </c>
      <c r="I300" s="8">
        <v>54</v>
      </c>
      <c r="J300" s="8">
        <v>369</v>
      </c>
      <c r="K300" s="8">
        <v>238</v>
      </c>
      <c r="L300" s="8">
        <v>271</v>
      </c>
      <c r="M300" s="19">
        <v>1198</v>
      </c>
      <c r="N300" s="8">
        <v>1</v>
      </c>
      <c r="O300" s="8">
        <v>0</v>
      </c>
      <c r="P300" s="8">
        <v>0</v>
      </c>
      <c r="Q300" s="8">
        <v>0</v>
      </c>
      <c r="R300" s="8">
        <v>11</v>
      </c>
      <c r="S300" s="8">
        <v>0</v>
      </c>
      <c r="T300" s="8">
        <v>0</v>
      </c>
      <c r="U300" s="19">
        <v>12</v>
      </c>
      <c r="V300" s="8">
        <v>83</v>
      </c>
      <c r="W300" s="8">
        <v>1416</v>
      </c>
      <c r="X300" s="8">
        <v>73892</v>
      </c>
      <c r="Y300" s="8">
        <v>0</v>
      </c>
      <c r="Z300" s="8">
        <v>0</v>
      </c>
      <c r="AA300" s="8">
        <v>0</v>
      </c>
      <c r="AB300" s="8">
        <v>4</v>
      </c>
      <c r="AC300" s="173">
        <v>297</v>
      </c>
      <c r="AD300" s="173">
        <v>0</v>
      </c>
      <c r="AE300" s="157">
        <f t="shared" si="50"/>
        <v>1210</v>
      </c>
      <c r="AF300" s="157">
        <f t="shared" si="51"/>
        <v>1130</v>
      </c>
      <c r="AG300" s="157">
        <f t="shared" si="52"/>
        <v>567532</v>
      </c>
      <c r="AH300" s="127">
        <v>355</v>
      </c>
      <c r="AI300" s="46">
        <v>77735</v>
      </c>
      <c r="AJ300" s="19">
        <v>44509</v>
      </c>
      <c r="AK300" s="88">
        <v>216</v>
      </c>
      <c r="AL300" s="88">
        <v>56</v>
      </c>
      <c r="AM300" s="87">
        <v>71</v>
      </c>
      <c r="AN300" s="87">
        <v>0</v>
      </c>
      <c r="AO300" s="91">
        <v>38</v>
      </c>
      <c r="AP300" s="91">
        <v>331</v>
      </c>
      <c r="AQ300" s="92">
        <v>21</v>
      </c>
      <c r="AR300" s="92">
        <v>17</v>
      </c>
      <c r="AS300" s="89">
        <v>40</v>
      </c>
      <c r="AT300" s="89">
        <v>11</v>
      </c>
      <c r="AU300" s="90">
        <v>13</v>
      </c>
      <c r="AV300" s="90">
        <v>9</v>
      </c>
      <c r="AW300" s="21">
        <f t="shared" si="53"/>
        <v>377.24415286795931</v>
      </c>
      <c r="AX300" s="21">
        <f>IFERROR(INT(AW300*'udziały-w-rynku'!$C$27),0)</f>
        <v>1879</v>
      </c>
      <c r="AY300" s="39">
        <f t="shared" si="54"/>
        <v>1879</v>
      </c>
      <c r="AZ300" s="34">
        <f t="shared" si="55"/>
        <v>749</v>
      </c>
      <c r="BA300" s="31">
        <f t="shared" si="56"/>
        <v>1.6628318584070796</v>
      </c>
      <c r="BB300" s="70" t="s">
        <v>429</v>
      </c>
      <c r="BC300" s="125" t="s">
        <v>426</v>
      </c>
      <c r="BD300" s="70">
        <f t="shared" si="61"/>
        <v>1130</v>
      </c>
      <c r="BE300" s="71">
        <f t="shared" si="57"/>
        <v>1.8352259439232909E-3</v>
      </c>
      <c r="BF300" s="161">
        <f t="shared" si="58"/>
        <v>1166.6549677779799</v>
      </c>
      <c r="BG300" s="39">
        <f>INT(IFERROR(AO300*(1/($AJ300/$AI300)),0)*'udziały-w-rynku'!$C$27)</f>
        <v>330</v>
      </c>
      <c r="BH300" s="39">
        <f>INT(IFERROR(AQ300*(1/($AJ300/$AI300)),0)*'udziały-w-rynku'!$C$27)</f>
        <v>182</v>
      </c>
      <c r="BI300" s="21">
        <f t="shared" si="59"/>
        <v>124.00155024826439</v>
      </c>
      <c r="BJ300" s="21">
        <f>IFERROR(INT(BI300*'udziały-w-rynku'!$C$27),0)</f>
        <v>617</v>
      </c>
      <c r="BK300" s="170">
        <f t="shared" si="60"/>
        <v>617</v>
      </c>
      <c r="BL300" s="40">
        <f>INT(IFERROR(AS300*(1/($AJ300/$AI300)),0)*'udziały-w-rynku'!$C$27)</f>
        <v>348</v>
      </c>
      <c r="BM300" s="40">
        <f>INT(IFERROR(AU300*(1/($AJ300/$AI300)),0)*'udziały-w-rynku'!$C$27)</f>
        <v>113</v>
      </c>
    </row>
    <row r="301" spans="1:65">
      <c r="A301" s="158">
        <f>VLOOKUP(B301,konwerter_rejonów!A:B,2,FALSE)</f>
        <v>298</v>
      </c>
      <c r="B301" s="11">
        <v>298</v>
      </c>
      <c r="C301" s="85" t="str">
        <f>IFERROR(VLOOKUP(A301,konwerter_rejonów!E:F,2,FALSE),A301)</f>
        <v>A18</v>
      </c>
      <c r="D301" s="8" t="s">
        <v>385</v>
      </c>
      <c r="E301" s="8" t="str">
        <f>VLOOKUP(B301,konwerter_rejonów!A:C,3,FALSE)</f>
        <v>Kiełczowska/Szewczenki</v>
      </c>
      <c r="F301" s="8">
        <v>0</v>
      </c>
      <c r="G301" s="8">
        <v>0</v>
      </c>
      <c r="H301" s="8">
        <v>0</v>
      </c>
      <c r="I301" s="8">
        <v>0</v>
      </c>
      <c r="J301" s="8">
        <v>2</v>
      </c>
      <c r="K301" s="8">
        <v>3</v>
      </c>
      <c r="L301" s="8">
        <v>5</v>
      </c>
      <c r="M301" s="19">
        <v>10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19">
        <v>0</v>
      </c>
      <c r="V301" s="8">
        <v>0</v>
      </c>
      <c r="W301" s="8">
        <v>0</v>
      </c>
      <c r="X301" s="8">
        <v>1949</v>
      </c>
      <c r="Y301" s="8">
        <v>8</v>
      </c>
      <c r="Z301" s="8">
        <v>0</v>
      </c>
      <c r="AA301" s="8">
        <v>0</v>
      </c>
      <c r="AB301" s="8">
        <v>1</v>
      </c>
      <c r="AC301" s="173">
        <v>298</v>
      </c>
      <c r="AD301" s="173">
        <v>0</v>
      </c>
      <c r="AE301" s="157">
        <f t="shared" si="50"/>
        <v>10</v>
      </c>
      <c r="AF301" s="157">
        <f t="shared" si="51"/>
        <v>10</v>
      </c>
      <c r="AG301" s="157">
        <f t="shared" si="52"/>
        <v>567532</v>
      </c>
      <c r="AH301" s="127">
        <v>5</v>
      </c>
      <c r="AI301" s="46">
        <v>77735</v>
      </c>
      <c r="AJ301" s="19">
        <v>44509</v>
      </c>
      <c r="AK301" s="88">
        <v>44</v>
      </c>
      <c r="AL301" s="88">
        <v>26</v>
      </c>
      <c r="AM301" s="87">
        <v>20</v>
      </c>
      <c r="AN301" s="87">
        <v>0</v>
      </c>
      <c r="AO301" s="91">
        <v>23</v>
      </c>
      <c r="AP301" s="91">
        <v>-1</v>
      </c>
      <c r="AQ301" s="92">
        <v>31</v>
      </c>
      <c r="AR301" s="92">
        <v>16</v>
      </c>
      <c r="AS301" s="89">
        <v>6</v>
      </c>
      <c r="AT301" s="89">
        <v>-1</v>
      </c>
      <c r="AU301" s="90">
        <v>19</v>
      </c>
      <c r="AV301" s="90">
        <v>16</v>
      </c>
      <c r="AW301" s="21">
        <f t="shared" si="53"/>
        <v>76.846031139769494</v>
      </c>
      <c r="AX301" s="21">
        <f>IFERROR(INT(AW301*'udziały-w-rynku'!$C$27),0)</f>
        <v>382</v>
      </c>
      <c r="AY301" s="39">
        <f t="shared" si="54"/>
        <v>382</v>
      </c>
      <c r="AZ301" s="34">
        <f t="shared" si="55"/>
        <v>372</v>
      </c>
      <c r="BA301" s="31">
        <f t="shared" si="56"/>
        <v>38.200000000000003</v>
      </c>
      <c r="BB301" s="70" t="s">
        <v>429</v>
      </c>
      <c r="BC301" s="125" t="s">
        <v>426</v>
      </c>
      <c r="BD301" s="70">
        <f t="shared" si="61"/>
        <v>10</v>
      </c>
      <c r="BE301" s="71">
        <f t="shared" si="57"/>
        <v>1.6240937556843282E-5</v>
      </c>
      <c r="BF301" s="161">
        <f t="shared" si="58"/>
        <v>10.32438024582283</v>
      </c>
      <c r="BG301" s="39">
        <f>INT(IFERROR(AO301*(1/($AJ301/$AI301)),0)*'udziały-w-rynku'!$C$27)</f>
        <v>200</v>
      </c>
      <c r="BH301" s="39">
        <f>INT(IFERROR(AQ301*(1/($AJ301/$AI301)),0)*'udziały-w-rynku'!$C$27)</f>
        <v>269</v>
      </c>
      <c r="BI301" s="21">
        <f t="shared" si="59"/>
        <v>34.930014154440677</v>
      </c>
      <c r="BJ301" s="21">
        <f>IFERROR(INT(BI301*'udziały-w-rynku'!$C$27),0)</f>
        <v>174</v>
      </c>
      <c r="BK301" s="170">
        <f t="shared" si="60"/>
        <v>174</v>
      </c>
      <c r="BL301" s="40">
        <f>INT(IFERROR(AS301*(1/($AJ301/$AI301)),0)*'udziały-w-rynku'!$C$27)</f>
        <v>52</v>
      </c>
      <c r="BM301" s="40">
        <f>INT(IFERROR(AU301*(1/($AJ301/$AI301)),0)*'udziały-w-rynku'!$C$27)</f>
        <v>165</v>
      </c>
    </row>
    <row r="302" spans="1:65">
      <c r="A302" s="158">
        <f>VLOOKUP(B302,konwerter_rejonów!A:B,2,FALSE)</f>
        <v>299</v>
      </c>
      <c r="B302" s="11">
        <v>299</v>
      </c>
      <c r="C302" s="85">
        <f>IFERROR(VLOOKUP(A302,konwerter_rejonów!E:F,2,FALSE),A302)</f>
        <v>299</v>
      </c>
      <c r="D302" s="8" t="s">
        <v>385</v>
      </c>
      <c r="E302" s="8" t="str">
        <f>VLOOKUP(B302,konwerter_rejonów!A:C,3,FALSE)</f>
        <v>Litewska</v>
      </c>
      <c r="F302" s="8">
        <v>488</v>
      </c>
      <c r="G302" s="8">
        <v>931</v>
      </c>
      <c r="H302" s="8">
        <v>231</v>
      </c>
      <c r="I302" s="8">
        <v>285</v>
      </c>
      <c r="J302" s="8">
        <v>2659</v>
      </c>
      <c r="K302" s="8">
        <v>1285</v>
      </c>
      <c r="L302" s="8">
        <v>2078</v>
      </c>
      <c r="M302" s="19">
        <v>7957</v>
      </c>
      <c r="N302" s="8">
        <v>11</v>
      </c>
      <c r="O302" s="8">
        <v>17</v>
      </c>
      <c r="P302" s="8">
        <v>2</v>
      </c>
      <c r="Q302" s="8">
        <v>17</v>
      </c>
      <c r="R302" s="8">
        <v>77</v>
      </c>
      <c r="S302" s="8">
        <v>17</v>
      </c>
      <c r="T302" s="8">
        <v>5</v>
      </c>
      <c r="U302" s="19">
        <v>146</v>
      </c>
      <c r="V302" s="8">
        <v>72</v>
      </c>
      <c r="W302" s="8">
        <v>6882</v>
      </c>
      <c r="X302" s="8">
        <v>311826</v>
      </c>
      <c r="Y302" s="8">
        <v>373</v>
      </c>
      <c r="Z302" s="8">
        <v>684</v>
      </c>
      <c r="AA302" s="8">
        <v>0</v>
      </c>
      <c r="AB302" s="8">
        <v>7</v>
      </c>
      <c r="AC302" s="173">
        <v>299</v>
      </c>
      <c r="AD302" s="173">
        <v>0</v>
      </c>
      <c r="AE302" s="157">
        <f t="shared" si="50"/>
        <v>8103</v>
      </c>
      <c r="AF302" s="157">
        <f t="shared" si="51"/>
        <v>7615</v>
      </c>
      <c r="AG302" s="157">
        <f t="shared" si="52"/>
        <v>567532</v>
      </c>
      <c r="AH302" s="127">
        <v>1569</v>
      </c>
      <c r="AI302" s="46">
        <v>77735</v>
      </c>
      <c r="AJ302" s="19">
        <v>44509</v>
      </c>
      <c r="AK302" s="88">
        <v>298</v>
      </c>
      <c r="AL302" s="88">
        <v>73</v>
      </c>
      <c r="AM302" s="87">
        <v>90</v>
      </c>
      <c r="AN302" s="87">
        <v>0</v>
      </c>
      <c r="AO302" s="91">
        <v>83</v>
      </c>
      <c r="AP302" s="91">
        <v>107</v>
      </c>
      <c r="AQ302" s="92">
        <v>38</v>
      </c>
      <c r="AR302" s="92">
        <v>333</v>
      </c>
      <c r="AS302" s="89">
        <v>101</v>
      </c>
      <c r="AT302" s="89">
        <v>20</v>
      </c>
      <c r="AU302" s="90">
        <v>28</v>
      </c>
      <c r="AV302" s="90">
        <v>16</v>
      </c>
      <c r="AW302" s="21">
        <f t="shared" si="53"/>
        <v>520.45721090116604</v>
      </c>
      <c r="AX302" s="21">
        <f>IFERROR(INT(AW302*'udziały-w-rynku'!$C$27),0)</f>
        <v>2592</v>
      </c>
      <c r="AY302" s="39">
        <f t="shared" si="54"/>
        <v>2592</v>
      </c>
      <c r="AZ302" s="34">
        <f t="shared" si="55"/>
        <v>-5023</v>
      </c>
      <c r="BA302" s="31">
        <f t="shared" si="56"/>
        <v>0.34038082731451086</v>
      </c>
      <c r="BB302" s="70" t="s">
        <v>429</v>
      </c>
      <c r="BC302" s="125" t="s">
        <v>426</v>
      </c>
      <c r="BD302" s="70">
        <f t="shared" si="61"/>
        <v>7615</v>
      </c>
      <c r="BE302" s="71">
        <f t="shared" si="57"/>
        <v>1.2367473949536158E-2</v>
      </c>
      <c r="BF302" s="161">
        <f t="shared" si="58"/>
        <v>7862.015557194085</v>
      </c>
      <c r="BG302" s="39">
        <f>INT(IFERROR(AO302*(1/($AJ302/$AI302)),0)*'udziały-w-rynku'!$C$27)</f>
        <v>722</v>
      </c>
      <c r="BH302" s="39">
        <f>INT(IFERROR(AQ302*(1/($AJ302/$AI302)),0)*'udziały-w-rynku'!$C$27)</f>
        <v>330</v>
      </c>
      <c r="BI302" s="21">
        <f t="shared" si="59"/>
        <v>157.18506369498303</v>
      </c>
      <c r="BJ302" s="21">
        <f>IFERROR(INT(BI302*'udziały-w-rynku'!$C$27),0)</f>
        <v>783</v>
      </c>
      <c r="BK302" s="170">
        <f t="shared" si="60"/>
        <v>783</v>
      </c>
      <c r="BL302" s="40">
        <f>INT(IFERROR(AS302*(1/($AJ302/$AI302)),0)*'udziały-w-rynku'!$C$27)</f>
        <v>878</v>
      </c>
      <c r="BM302" s="40">
        <f>INT(IFERROR(AU302*(1/($AJ302/$AI302)),0)*'udziały-w-rynku'!$C$27)</f>
        <v>243</v>
      </c>
    </row>
    <row r="303" spans="1:65">
      <c r="A303" s="158">
        <f>VLOOKUP(B303,konwerter_rejonów!A:B,2,FALSE)</f>
        <v>300</v>
      </c>
      <c r="B303" s="11">
        <v>300</v>
      </c>
      <c r="C303" s="85">
        <f>IFERROR(VLOOKUP(A303,konwerter_rejonów!E:F,2,FALSE),A303)</f>
        <v>300</v>
      </c>
      <c r="D303" s="8" t="s">
        <v>385</v>
      </c>
      <c r="E303" s="8" t="str">
        <f>VLOOKUP(B303,konwerter_rejonów!A:C,3,FALSE)</f>
        <v>Psie Pole</v>
      </c>
      <c r="F303" s="8">
        <v>121</v>
      </c>
      <c r="G303" s="8">
        <v>188</v>
      </c>
      <c r="H303" s="8">
        <v>62</v>
      </c>
      <c r="I303" s="8">
        <v>101</v>
      </c>
      <c r="J303" s="8">
        <v>721</v>
      </c>
      <c r="K303" s="8">
        <v>702</v>
      </c>
      <c r="L303" s="8">
        <v>730</v>
      </c>
      <c r="M303" s="19">
        <v>2625</v>
      </c>
      <c r="N303" s="8">
        <v>8</v>
      </c>
      <c r="O303" s="8">
        <v>3</v>
      </c>
      <c r="P303" s="8">
        <v>2</v>
      </c>
      <c r="Q303" s="8">
        <v>3</v>
      </c>
      <c r="R303" s="8">
        <v>25</v>
      </c>
      <c r="S303" s="8">
        <v>10</v>
      </c>
      <c r="T303" s="8">
        <v>3</v>
      </c>
      <c r="U303" s="19">
        <v>54</v>
      </c>
      <c r="V303" s="8">
        <v>2784</v>
      </c>
      <c r="W303" s="8">
        <v>6409</v>
      </c>
      <c r="X303" s="8">
        <v>105432</v>
      </c>
      <c r="Y303" s="8">
        <v>90</v>
      </c>
      <c r="Z303" s="8">
        <v>260</v>
      </c>
      <c r="AA303" s="8">
        <v>0</v>
      </c>
      <c r="AB303" s="8">
        <v>6</v>
      </c>
      <c r="AC303" s="173">
        <v>300</v>
      </c>
      <c r="AD303" s="173">
        <v>0</v>
      </c>
      <c r="AE303" s="157">
        <f t="shared" si="50"/>
        <v>2679</v>
      </c>
      <c r="AF303" s="157">
        <f t="shared" si="51"/>
        <v>2558</v>
      </c>
      <c r="AG303" s="157">
        <f t="shared" si="52"/>
        <v>567532</v>
      </c>
      <c r="AH303" s="127">
        <v>843</v>
      </c>
      <c r="AI303" s="46">
        <v>77735</v>
      </c>
      <c r="AJ303" s="19">
        <v>44509</v>
      </c>
      <c r="AK303" s="88">
        <v>819</v>
      </c>
      <c r="AL303" s="88">
        <v>706</v>
      </c>
      <c r="AM303" s="87">
        <v>216</v>
      </c>
      <c r="AN303" s="87">
        <v>0</v>
      </c>
      <c r="AO303" s="91">
        <v>326</v>
      </c>
      <c r="AP303" s="91">
        <v>6</v>
      </c>
      <c r="AQ303" s="92">
        <v>345</v>
      </c>
      <c r="AR303" s="92">
        <v>11</v>
      </c>
      <c r="AS303" s="89">
        <v>146</v>
      </c>
      <c r="AT303" s="89">
        <v>138</v>
      </c>
      <c r="AU303" s="90">
        <v>180</v>
      </c>
      <c r="AV303" s="90">
        <v>188</v>
      </c>
      <c r="AW303" s="21">
        <f t="shared" si="53"/>
        <v>1430.3840796243458</v>
      </c>
      <c r="AX303" s="21">
        <f>IFERROR(INT(AW303*'udziały-w-rynku'!$C$27),0)</f>
        <v>7125</v>
      </c>
      <c r="AY303" s="39">
        <f t="shared" si="54"/>
        <v>7125</v>
      </c>
      <c r="AZ303" s="34">
        <f t="shared" si="55"/>
        <v>4567</v>
      </c>
      <c r="BA303" s="31">
        <f t="shared" si="56"/>
        <v>2.7853792025019546</v>
      </c>
      <c r="BB303" s="70" t="s">
        <v>429</v>
      </c>
      <c r="BC303" s="125" t="s">
        <v>426</v>
      </c>
      <c r="BD303" s="70">
        <f t="shared" si="61"/>
        <v>2558</v>
      </c>
      <c r="BE303" s="71">
        <f t="shared" si="57"/>
        <v>4.1544318270405117E-3</v>
      </c>
      <c r="BF303" s="161">
        <f t="shared" si="58"/>
        <v>2640.9764668814805</v>
      </c>
      <c r="BG303" s="39">
        <f>INT(IFERROR(AO303*(1/($AJ303/$AI303)),0)*'udziały-w-rynku'!$C$27)</f>
        <v>2836</v>
      </c>
      <c r="BH303" s="39">
        <f>INT(IFERROR(AQ303*(1/($AJ303/$AI303)),0)*'udziały-w-rynku'!$C$27)</f>
        <v>3001</v>
      </c>
      <c r="BI303" s="21">
        <f t="shared" si="59"/>
        <v>377.24415286795931</v>
      </c>
      <c r="BJ303" s="21">
        <f>IFERROR(INT(BI303*'udziały-w-rynku'!$C$27),0)</f>
        <v>1879</v>
      </c>
      <c r="BK303" s="170">
        <f t="shared" si="60"/>
        <v>1879</v>
      </c>
      <c r="BL303" s="40">
        <f>INT(IFERROR(AS303*(1/($AJ303/$AI303)),0)*'udziały-w-rynku'!$C$27)</f>
        <v>1270</v>
      </c>
      <c r="BM303" s="40">
        <f>INT(IFERROR(AU303*(1/($AJ303/$AI303)),0)*'udziały-w-rynku'!$C$27)</f>
        <v>1566</v>
      </c>
    </row>
    <row r="304" spans="1:65">
      <c r="A304" s="158">
        <f>VLOOKUP(B304,konwerter_rejonów!A:B,2,FALSE)</f>
        <v>301</v>
      </c>
      <c r="B304" s="11">
        <v>301</v>
      </c>
      <c r="C304" s="85" t="str">
        <f>IFERROR(VLOOKUP(A304,konwerter_rejonów!E:F,2,FALSE),A304)</f>
        <v>A18</v>
      </c>
      <c r="D304" s="8" t="s">
        <v>385</v>
      </c>
      <c r="E304" s="8" t="str">
        <f>VLOOKUP(B304,konwerter_rejonów!A:C,3,FALSE)</f>
        <v>PZL Hydral/LZN</v>
      </c>
      <c r="F304" s="8">
        <v>6</v>
      </c>
      <c r="G304" s="8">
        <v>8</v>
      </c>
      <c r="H304" s="8">
        <v>1</v>
      </c>
      <c r="I304" s="8">
        <v>2</v>
      </c>
      <c r="J304" s="8">
        <v>28</v>
      </c>
      <c r="K304" s="8">
        <v>17</v>
      </c>
      <c r="L304" s="8">
        <v>16</v>
      </c>
      <c r="M304" s="19">
        <v>78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19">
        <v>0</v>
      </c>
      <c r="V304" s="8">
        <v>70338</v>
      </c>
      <c r="W304" s="8">
        <v>14</v>
      </c>
      <c r="X304" s="8">
        <v>3069</v>
      </c>
      <c r="Y304" s="8">
        <v>41852</v>
      </c>
      <c r="Z304" s="8">
        <v>0</v>
      </c>
      <c r="AA304" s="8">
        <v>0</v>
      </c>
      <c r="AB304" s="8">
        <v>1</v>
      </c>
      <c r="AC304" s="173">
        <v>301</v>
      </c>
      <c r="AD304" s="173">
        <v>0</v>
      </c>
      <c r="AE304" s="157">
        <f t="shared" si="50"/>
        <v>78</v>
      </c>
      <c r="AF304" s="157">
        <f t="shared" si="51"/>
        <v>72</v>
      </c>
      <c r="AG304" s="157">
        <f t="shared" si="52"/>
        <v>567532</v>
      </c>
      <c r="AH304" s="127">
        <v>1075</v>
      </c>
      <c r="AI304" s="46">
        <v>77735</v>
      </c>
      <c r="AJ304" s="19">
        <v>44509</v>
      </c>
      <c r="AK304" s="88">
        <v>16</v>
      </c>
      <c r="AL304" s="88">
        <v>-1</v>
      </c>
      <c r="AM304" s="87">
        <v>5</v>
      </c>
      <c r="AN304" s="87">
        <v>0</v>
      </c>
      <c r="AO304" s="91">
        <v>13</v>
      </c>
      <c r="AP304" s="91">
        <v>7</v>
      </c>
      <c r="AQ304" s="92">
        <v>6</v>
      </c>
      <c r="AR304" s="92">
        <v>39</v>
      </c>
      <c r="AS304" s="89">
        <v>7</v>
      </c>
      <c r="AT304" s="89">
        <v>-1</v>
      </c>
      <c r="AU304" s="90">
        <v>6</v>
      </c>
      <c r="AV304" s="90">
        <v>9</v>
      </c>
      <c r="AW304" s="21">
        <f t="shared" si="53"/>
        <v>27.944011323552541</v>
      </c>
      <c r="AX304" s="21">
        <f>IFERROR(INT(AW304*'udziały-w-rynku'!$C$27),0)</f>
        <v>139</v>
      </c>
      <c r="AY304" s="39">
        <f t="shared" si="54"/>
        <v>139</v>
      </c>
      <c r="AZ304" s="34">
        <f t="shared" si="55"/>
        <v>67</v>
      </c>
      <c r="BA304" s="31">
        <f t="shared" si="56"/>
        <v>1.9305555555555556</v>
      </c>
      <c r="BB304" s="70" t="s">
        <v>429</v>
      </c>
      <c r="BC304" s="125" t="s">
        <v>426</v>
      </c>
      <c r="BD304" s="70">
        <f t="shared" si="61"/>
        <v>72</v>
      </c>
      <c r="BE304" s="71">
        <f t="shared" si="57"/>
        <v>1.1693475040927163E-4</v>
      </c>
      <c r="BF304" s="161">
        <f t="shared" si="58"/>
        <v>74.335537769924386</v>
      </c>
      <c r="BG304" s="39">
        <f>INT(IFERROR(AO304*(1/($AJ304/$AI304)),0)*'udziały-w-rynku'!$C$27)</f>
        <v>113</v>
      </c>
      <c r="BH304" s="39">
        <f>INT(IFERROR(AQ304*(1/($AJ304/$AI304)),0)*'udziały-w-rynku'!$C$27)</f>
        <v>52</v>
      </c>
      <c r="BI304" s="21">
        <f t="shared" si="59"/>
        <v>8.7325035386101693</v>
      </c>
      <c r="BJ304" s="21">
        <f>IFERROR(INT(BI304*'udziały-w-rynku'!$C$27),0)</f>
        <v>43</v>
      </c>
      <c r="BK304" s="170">
        <f t="shared" si="60"/>
        <v>43</v>
      </c>
      <c r="BL304" s="40">
        <f>INT(IFERROR(AS304*(1/($AJ304/$AI304)),0)*'udziały-w-rynku'!$C$27)</f>
        <v>60</v>
      </c>
      <c r="BM304" s="40">
        <f>INT(IFERROR(AU304*(1/($AJ304/$AI304)),0)*'udziały-w-rynku'!$C$27)</f>
        <v>52</v>
      </c>
    </row>
    <row r="305" spans="1:65">
      <c r="A305" s="158">
        <f>VLOOKUP(B305,konwerter_rejonów!A:B,2,FALSE)</f>
        <v>302</v>
      </c>
      <c r="B305" s="11">
        <v>302</v>
      </c>
      <c r="C305" s="85">
        <f>IFERROR(VLOOKUP(A305,konwerter_rejonów!E:F,2,FALSE),A305)</f>
        <v>302</v>
      </c>
      <c r="D305" s="8" t="s">
        <v>385</v>
      </c>
      <c r="E305" s="8" t="str">
        <f>VLOOKUP(B305,konwerter_rejonów!A:C,3,FALSE)</f>
        <v>Cm. Kiełczowski</v>
      </c>
      <c r="F305" s="8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19">
        <v>0</v>
      </c>
      <c r="N305" s="8">
        <v>0</v>
      </c>
      <c r="O305" s="8">
        <v>0</v>
      </c>
      <c r="P305" s="8">
        <v>0</v>
      </c>
      <c r="Q305" s="8">
        <v>0</v>
      </c>
      <c r="R305" s="8">
        <v>0</v>
      </c>
      <c r="S305" s="8">
        <v>0</v>
      </c>
      <c r="T305" s="8">
        <v>0</v>
      </c>
      <c r="U305" s="19">
        <v>0</v>
      </c>
      <c r="V305" s="8">
        <v>861</v>
      </c>
      <c r="W305" s="8">
        <v>1442</v>
      </c>
      <c r="X305" s="8">
        <v>0</v>
      </c>
      <c r="Y305" s="8">
        <v>43606</v>
      </c>
      <c r="Z305" s="8">
        <v>0</v>
      </c>
      <c r="AA305" s="8">
        <v>0</v>
      </c>
      <c r="AB305" s="8">
        <v>4</v>
      </c>
      <c r="AC305" s="173">
        <v>302</v>
      </c>
      <c r="AD305" s="173">
        <v>0</v>
      </c>
      <c r="AE305" s="157">
        <f t="shared" si="50"/>
        <v>0</v>
      </c>
      <c r="AF305" s="157">
        <f t="shared" si="51"/>
        <v>0</v>
      </c>
      <c r="AG305" s="157">
        <f t="shared" si="52"/>
        <v>567532</v>
      </c>
      <c r="AH305" s="127">
        <v>38</v>
      </c>
      <c r="AI305" s="46">
        <v>77735</v>
      </c>
      <c r="AJ305" s="19">
        <v>44509</v>
      </c>
      <c r="AK305" s="88">
        <v>183</v>
      </c>
      <c r="AL305" s="88">
        <v>49</v>
      </c>
      <c r="AM305" s="87">
        <v>181</v>
      </c>
      <c r="AN305" s="87">
        <v>0</v>
      </c>
      <c r="AO305" s="91">
        <v>58</v>
      </c>
      <c r="AP305" s="91">
        <v>50</v>
      </c>
      <c r="AQ305" s="92">
        <v>66</v>
      </c>
      <c r="AR305" s="92">
        <v>24</v>
      </c>
      <c r="AS305" s="89">
        <v>100</v>
      </c>
      <c r="AT305" s="89">
        <v>19</v>
      </c>
      <c r="AU305" s="90">
        <v>88</v>
      </c>
      <c r="AV305" s="90">
        <v>45</v>
      </c>
      <c r="AW305" s="21">
        <f t="shared" si="53"/>
        <v>319.60962951313218</v>
      </c>
      <c r="AX305" s="21">
        <f>IFERROR(INT(AW305*'udziały-w-rynku'!$C$27),0)</f>
        <v>1592</v>
      </c>
      <c r="AY305" s="39">
        <f t="shared" si="54"/>
        <v>1592</v>
      </c>
      <c r="AZ305" s="34">
        <f t="shared" si="55"/>
        <v>1592</v>
      </c>
      <c r="BA305" s="31" t="str">
        <f t="shared" si="56"/>
        <v/>
      </c>
      <c r="BB305" s="70" t="s">
        <v>429</v>
      </c>
      <c r="BC305" s="125" t="s">
        <v>426</v>
      </c>
      <c r="BD305" s="70">
        <f t="shared" si="61"/>
        <v>0</v>
      </c>
      <c r="BE305" s="71">
        <f t="shared" si="57"/>
        <v>0</v>
      </c>
      <c r="BF305" s="161">
        <f t="shared" si="58"/>
        <v>0</v>
      </c>
      <c r="BG305" s="39">
        <f>INT(IFERROR(AO305*(1/($AJ305/$AI305)),0)*'udziały-w-rynku'!$C$27)</f>
        <v>504</v>
      </c>
      <c r="BH305" s="39">
        <f>INT(IFERROR(AQ305*(1/($AJ305/$AI305)),0)*'udziały-w-rynku'!$C$27)</f>
        <v>574</v>
      </c>
      <c r="BI305" s="21">
        <f t="shared" si="59"/>
        <v>316.11662809768814</v>
      </c>
      <c r="BJ305" s="21">
        <f>IFERROR(INT(BI305*'udziały-w-rynku'!$C$27),0)</f>
        <v>1574</v>
      </c>
      <c r="BK305" s="170">
        <f t="shared" si="60"/>
        <v>1574</v>
      </c>
      <c r="BL305" s="40">
        <f>INT(IFERROR(AS305*(1/($AJ305/$AI305)),0)*'udziały-w-rynku'!$C$27)</f>
        <v>870</v>
      </c>
      <c r="BM305" s="40">
        <f>INT(IFERROR(AU305*(1/($AJ305/$AI305)),0)*'udziały-w-rynku'!$C$27)</f>
        <v>765</v>
      </c>
    </row>
    <row r="306" spans="1:65">
      <c r="A306" s="158">
        <f>VLOOKUP(B306,konwerter_rejonów!A:B,2,FALSE)</f>
        <v>303</v>
      </c>
      <c r="B306" s="11">
        <v>303</v>
      </c>
      <c r="C306" s="85" t="str">
        <f>IFERROR(VLOOKUP(A306,konwerter_rejonów!E:F,2,FALSE),A306)</f>
        <v>A53</v>
      </c>
      <c r="D306" s="8" t="s">
        <v>385</v>
      </c>
      <c r="E306" s="8" t="str">
        <f>VLOOKUP(B306,konwerter_rejonów!A:C,3,FALSE)</f>
        <v>Łącznik Długołęka/Odolano</v>
      </c>
      <c r="F306" s="8">
        <v>165</v>
      </c>
      <c r="G306" s="8">
        <v>79</v>
      </c>
      <c r="H306" s="8">
        <v>18</v>
      </c>
      <c r="I306" s="8">
        <v>27</v>
      </c>
      <c r="J306" s="8">
        <v>455</v>
      </c>
      <c r="K306" s="8">
        <v>98</v>
      </c>
      <c r="L306" s="8">
        <v>62</v>
      </c>
      <c r="M306" s="19">
        <v>904</v>
      </c>
      <c r="N306" s="8">
        <v>2</v>
      </c>
      <c r="O306" s="8">
        <v>1</v>
      </c>
      <c r="P306" s="8">
        <v>0</v>
      </c>
      <c r="Q306" s="8">
        <v>3</v>
      </c>
      <c r="R306" s="8">
        <v>10</v>
      </c>
      <c r="S306" s="8">
        <v>1</v>
      </c>
      <c r="T306" s="8">
        <v>2</v>
      </c>
      <c r="U306" s="19">
        <v>19</v>
      </c>
      <c r="V306" s="8">
        <v>65</v>
      </c>
      <c r="W306" s="8">
        <v>1139</v>
      </c>
      <c r="X306" s="8">
        <v>47978</v>
      </c>
      <c r="Y306" s="8">
        <v>57</v>
      </c>
      <c r="Z306" s="8">
        <v>0</v>
      </c>
      <c r="AA306" s="8">
        <v>0</v>
      </c>
      <c r="AB306" s="8">
        <v>4</v>
      </c>
      <c r="AC306" s="173">
        <v>303</v>
      </c>
      <c r="AD306" s="173">
        <v>0</v>
      </c>
      <c r="AE306" s="157">
        <f t="shared" si="50"/>
        <v>923</v>
      </c>
      <c r="AF306" s="157">
        <f t="shared" si="51"/>
        <v>758</v>
      </c>
      <c r="AG306" s="157">
        <f t="shared" si="52"/>
        <v>567532</v>
      </c>
      <c r="AH306" s="127">
        <v>155</v>
      </c>
      <c r="AI306" s="46">
        <v>77735</v>
      </c>
      <c r="AJ306" s="19">
        <v>44509</v>
      </c>
      <c r="AK306" s="88">
        <v>121</v>
      </c>
      <c r="AL306" s="88">
        <v>36</v>
      </c>
      <c r="AM306" s="87">
        <v>60</v>
      </c>
      <c r="AN306" s="87">
        <v>0</v>
      </c>
      <c r="AO306" s="91">
        <v>38</v>
      </c>
      <c r="AP306" s="91">
        <v>-1</v>
      </c>
      <c r="AQ306" s="92">
        <v>50</v>
      </c>
      <c r="AR306" s="92">
        <v>293</v>
      </c>
      <c r="AS306" s="89">
        <v>18</v>
      </c>
      <c r="AT306" s="89">
        <v>6</v>
      </c>
      <c r="AU306" s="90">
        <v>56</v>
      </c>
      <c r="AV306" s="90">
        <v>29</v>
      </c>
      <c r="AW306" s="21">
        <f t="shared" si="53"/>
        <v>211.3265856343661</v>
      </c>
      <c r="AX306" s="21">
        <f>IFERROR(INT(AW306*'udziały-w-rynku'!$C$27),0)</f>
        <v>1052</v>
      </c>
      <c r="AY306" s="39">
        <f t="shared" si="54"/>
        <v>1052</v>
      </c>
      <c r="AZ306" s="34">
        <f t="shared" si="55"/>
        <v>294</v>
      </c>
      <c r="BA306" s="31">
        <f t="shared" si="56"/>
        <v>1.3878627968337731</v>
      </c>
      <c r="BB306" s="70" t="s">
        <v>429</v>
      </c>
      <c r="BC306" s="125" t="s">
        <v>425</v>
      </c>
      <c r="BD306" s="70">
        <f t="shared" si="61"/>
        <v>1052</v>
      </c>
      <c r="BE306" s="71">
        <f t="shared" si="57"/>
        <v>1.7085466309799133E-3</v>
      </c>
      <c r="BF306" s="161">
        <f t="shared" si="58"/>
        <v>1086.1248018605618</v>
      </c>
      <c r="BG306" s="39">
        <f>INT(IFERROR(AO306*(1/($AJ306/$AI306)),0)*'udziały-w-rynku'!$C$27)</f>
        <v>330</v>
      </c>
      <c r="BH306" s="39">
        <f>INT(IFERROR(AQ306*(1/($AJ306/$AI306)),0)*'udziały-w-rynku'!$C$27)</f>
        <v>435</v>
      </c>
      <c r="BI306" s="21">
        <f t="shared" si="59"/>
        <v>104.79004246332202</v>
      </c>
      <c r="BJ306" s="21">
        <f>IFERROR(INT(BI306*'udziały-w-rynku'!$C$27),0)</f>
        <v>522</v>
      </c>
      <c r="BK306" s="170">
        <f t="shared" si="60"/>
        <v>522</v>
      </c>
      <c r="BL306" s="40">
        <f>INT(IFERROR(AS306*(1/($AJ306/$AI306)),0)*'udziały-w-rynku'!$C$27)</f>
        <v>156</v>
      </c>
      <c r="BM306" s="40">
        <f>INT(IFERROR(AU306*(1/($AJ306/$AI306)),0)*'udziały-w-rynku'!$C$27)</f>
        <v>487</v>
      </c>
    </row>
    <row r="307" spans="1:65">
      <c r="A307" s="158">
        <f>VLOOKUP(B307,konwerter_rejonów!A:B,2,FALSE)</f>
        <v>304</v>
      </c>
      <c r="B307" s="11">
        <v>304</v>
      </c>
      <c r="C307" s="85">
        <f>IFERROR(VLOOKUP(A307,konwerter_rejonów!E:F,2,FALSE),A307)</f>
        <v>304</v>
      </c>
      <c r="D307" s="8" t="s">
        <v>385</v>
      </c>
      <c r="E307" s="8" t="str">
        <f>VLOOKUP(B307,konwerter_rejonów!A:C,3,FALSE)</f>
        <v>Osiedla Sobieskiego</v>
      </c>
      <c r="F307" s="8">
        <v>698</v>
      </c>
      <c r="G307" s="8">
        <v>583</v>
      </c>
      <c r="H307" s="8">
        <v>114</v>
      </c>
      <c r="I307" s="8">
        <v>147</v>
      </c>
      <c r="J307" s="8">
        <v>2352</v>
      </c>
      <c r="K307" s="8">
        <v>848</v>
      </c>
      <c r="L307" s="8">
        <v>1210</v>
      </c>
      <c r="M307" s="19">
        <v>5952</v>
      </c>
      <c r="N307" s="8">
        <v>12</v>
      </c>
      <c r="O307" s="8">
        <v>19</v>
      </c>
      <c r="P307" s="8">
        <v>3</v>
      </c>
      <c r="Q307" s="8">
        <v>11</v>
      </c>
      <c r="R307" s="8">
        <v>62</v>
      </c>
      <c r="S307" s="8">
        <v>7</v>
      </c>
      <c r="T307" s="8">
        <v>2</v>
      </c>
      <c r="U307" s="19">
        <v>116</v>
      </c>
      <c r="V307" s="8">
        <v>222</v>
      </c>
      <c r="W307" s="8">
        <v>3239</v>
      </c>
      <c r="X307" s="8">
        <v>246864</v>
      </c>
      <c r="Y307" s="8">
        <v>512</v>
      </c>
      <c r="Z307" s="8">
        <v>564</v>
      </c>
      <c r="AA307" s="8">
        <v>0</v>
      </c>
      <c r="AB307" s="8">
        <v>12</v>
      </c>
      <c r="AC307" s="173">
        <v>304</v>
      </c>
      <c r="AD307" s="173">
        <v>0</v>
      </c>
      <c r="AE307" s="157">
        <f t="shared" si="50"/>
        <v>6068</v>
      </c>
      <c r="AF307" s="157">
        <f t="shared" si="51"/>
        <v>5370</v>
      </c>
      <c r="AG307" s="157">
        <f t="shared" si="52"/>
        <v>567532</v>
      </c>
      <c r="AH307" s="127">
        <v>974</v>
      </c>
      <c r="AI307" s="46">
        <v>77735</v>
      </c>
      <c r="AJ307" s="19">
        <v>44509</v>
      </c>
      <c r="AK307" s="88">
        <v>933</v>
      </c>
      <c r="AL307" s="88">
        <v>705</v>
      </c>
      <c r="AM307" s="87">
        <v>269</v>
      </c>
      <c r="AN307" s="87">
        <v>0</v>
      </c>
      <c r="AO307" s="91">
        <v>387</v>
      </c>
      <c r="AP307" s="91">
        <v>19</v>
      </c>
      <c r="AQ307" s="92">
        <v>332</v>
      </c>
      <c r="AR307" s="92">
        <v>5</v>
      </c>
      <c r="AS307" s="89">
        <v>166</v>
      </c>
      <c r="AT307" s="89">
        <v>109</v>
      </c>
      <c r="AU307" s="90">
        <v>181</v>
      </c>
      <c r="AV307" s="90">
        <v>157</v>
      </c>
      <c r="AW307" s="21">
        <f t="shared" si="53"/>
        <v>1629.4851603046575</v>
      </c>
      <c r="AX307" s="21">
        <f>IFERROR(INT(AW307*'udziały-w-rynku'!$C$27),0)</f>
        <v>8117</v>
      </c>
      <c r="AY307" s="39">
        <f t="shared" si="54"/>
        <v>8117</v>
      </c>
      <c r="AZ307" s="34">
        <f t="shared" si="55"/>
        <v>2747</v>
      </c>
      <c r="BA307" s="31">
        <f t="shared" si="56"/>
        <v>1.5115456238361267</v>
      </c>
      <c r="BB307" s="70" t="s">
        <v>429</v>
      </c>
      <c r="BC307" s="125" t="s">
        <v>426</v>
      </c>
      <c r="BD307" s="70">
        <f t="shared" si="61"/>
        <v>5370</v>
      </c>
      <c r="BE307" s="71">
        <f t="shared" si="57"/>
        <v>8.7213834680248421E-3</v>
      </c>
      <c r="BF307" s="161">
        <f t="shared" si="58"/>
        <v>5544.1921920068598</v>
      </c>
      <c r="BG307" s="39">
        <f>INT(IFERROR(AO307*(1/($AJ307/$AI307)),0)*'udziały-w-rynku'!$C$27)</f>
        <v>3367</v>
      </c>
      <c r="BH307" s="39">
        <f>INT(IFERROR(AQ307*(1/($AJ307/$AI307)),0)*'udziały-w-rynku'!$C$27)</f>
        <v>2888</v>
      </c>
      <c r="BI307" s="21">
        <f t="shared" si="59"/>
        <v>469.80869037722709</v>
      </c>
      <c r="BJ307" s="21">
        <f>IFERROR(INT(BI307*'udziały-w-rynku'!$C$27),0)</f>
        <v>2340</v>
      </c>
      <c r="BK307" s="170">
        <f t="shared" si="60"/>
        <v>2340</v>
      </c>
      <c r="BL307" s="40">
        <f>INT(IFERROR(AS307*(1/($AJ307/$AI307)),0)*'udziały-w-rynku'!$C$27)</f>
        <v>1444</v>
      </c>
      <c r="BM307" s="40">
        <f>INT(IFERROR(AU307*(1/($AJ307/$AI307)),0)*'udziały-w-rynku'!$C$27)</f>
        <v>1574</v>
      </c>
    </row>
    <row r="308" spans="1:65">
      <c r="A308" s="158">
        <f>VLOOKUP(B308,konwerter_rejonów!A:B,2,FALSE)</f>
        <v>305</v>
      </c>
      <c r="B308" s="11">
        <v>305</v>
      </c>
      <c r="C308" s="85">
        <f>IFERROR(VLOOKUP(A308,konwerter_rejonów!E:F,2,FALSE),A308)</f>
        <v>305</v>
      </c>
      <c r="D308" s="8" t="s">
        <v>385</v>
      </c>
      <c r="E308" s="8" t="str">
        <f>VLOOKUP(B308,konwerter_rejonów!A:C,3,FALSE)</f>
        <v>Zakrzów</v>
      </c>
      <c r="F308" s="8">
        <v>195</v>
      </c>
      <c r="G308" s="8">
        <v>281</v>
      </c>
      <c r="H308" s="8">
        <v>102</v>
      </c>
      <c r="I308" s="8">
        <v>152</v>
      </c>
      <c r="J308" s="8">
        <v>1004</v>
      </c>
      <c r="K308" s="8">
        <v>844</v>
      </c>
      <c r="L308" s="8">
        <v>722</v>
      </c>
      <c r="M308" s="19">
        <v>3300</v>
      </c>
      <c r="N308" s="8">
        <v>2</v>
      </c>
      <c r="O308" s="8">
        <v>2</v>
      </c>
      <c r="P308" s="8">
        <v>1</v>
      </c>
      <c r="Q308" s="8">
        <v>3</v>
      </c>
      <c r="R308" s="8">
        <v>19</v>
      </c>
      <c r="S308" s="8">
        <v>6</v>
      </c>
      <c r="T308" s="8">
        <v>1</v>
      </c>
      <c r="U308" s="19">
        <v>34</v>
      </c>
      <c r="V308" s="8">
        <v>10126</v>
      </c>
      <c r="W308" s="8">
        <v>7214</v>
      </c>
      <c r="X308" s="8">
        <v>177945</v>
      </c>
      <c r="Y308" s="8">
        <v>2547</v>
      </c>
      <c r="Z308" s="8">
        <v>27</v>
      </c>
      <c r="AA308" s="8">
        <v>0</v>
      </c>
      <c r="AB308" s="8">
        <v>9</v>
      </c>
      <c r="AC308" s="173">
        <v>305</v>
      </c>
      <c r="AD308" s="173">
        <v>0</v>
      </c>
      <c r="AE308" s="157">
        <f t="shared" si="50"/>
        <v>3334</v>
      </c>
      <c r="AF308" s="157">
        <f t="shared" si="51"/>
        <v>3139</v>
      </c>
      <c r="AG308" s="157">
        <f t="shared" si="52"/>
        <v>567532</v>
      </c>
      <c r="AH308" s="127">
        <v>2034</v>
      </c>
      <c r="AI308" s="46">
        <v>77735</v>
      </c>
      <c r="AJ308" s="19">
        <v>44509</v>
      </c>
      <c r="AK308" s="88">
        <v>71</v>
      </c>
      <c r="AL308" s="88">
        <v>15</v>
      </c>
      <c r="AM308" s="87">
        <v>32</v>
      </c>
      <c r="AN308" s="87">
        <v>0</v>
      </c>
      <c r="AO308" s="91">
        <v>27</v>
      </c>
      <c r="AP308" s="91">
        <v>29</v>
      </c>
      <c r="AQ308" s="92">
        <v>9</v>
      </c>
      <c r="AR308" s="92">
        <v>130</v>
      </c>
      <c r="AS308" s="89">
        <v>29</v>
      </c>
      <c r="AT308" s="89">
        <v>-1</v>
      </c>
      <c r="AU308" s="90">
        <v>9</v>
      </c>
      <c r="AV308" s="90">
        <v>-1</v>
      </c>
      <c r="AW308" s="21">
        <f t="shared" si="53"/>
        <v>124.00155024826439</v>
      </c>
      <c r="AX308" s="21">
        <f>IFERROR(INT(AW308*'udziały-w-rynku'!$C$27),0)</f>
        <v>617</v>
      </c>
      <c r="AY308" s="39">
        <f t="shared" si="54"/>
        <v>617</v>
      </c>
      <c r="AZ308" s="34">
        <f t="shared" si="55"/>
        <v>-2522</v>
      </c>
      <c r="BA308" s="31">
        <f t="shared" si="56"/>
        <v>0.19655941382605926</v>
      </c>
      <c r="BB308" s="70" t="s">
        <v>429</v>
      </c>
      <c r="BC308" s="125" t="s">
        <v>426</v>
      </c>
      <c r="BD308" s="70">
        <f t="shared" si="61"/>
        <v>3139</v>
      </c>
      <c r="BE308" s="71">
        <f t="shared" si="57"/>
        <v>5.0980302990931061E-3</v>
      </c>
      <c r="BF308" s="161">
        <f t="shared" si="58"/>
        <v>3240.8229591637864</v>
      </c>
      <c r="BG308" s="39">
        <f>INT(IFERROR(AO308*(1/($AJ308/$AI308)),0)*'udziały-w-rynku'!$C$27)</f>
        <v>234</v>
      </c>
      <c r="BH308" s="39">
        <f>INT(IFERROR(AQ308*(1/($AJ308/$AI308)),0)*'udziały-w-rynku'!$C$27)</f>
        <v>78</v>
      </c>
      <c r="BI308" s="21">
        <f t="shared" si="59"/>
        <v>55.888022647105082</v>
      </c>
      <c r="BJ308" s="21">
        <f>IFERROR(INT(BI308*'udziały-w-rynku'!$C$27),0)</f>
        <v>278</v>
      </c>
      <c r="BK308" s="170">
        <f t="shared" si="60"/>
        <v>278</v>
      </c>
      <c r="BL308" s="40">
        <f>INT(IFERROR(AS308*(1/($AJ308/$AI308)),0)*'udziały-w-rynku'!$C$27)</f>
        <v>252</v>
      </c>
      <c r="BM308" s="40">
        <f>INT(IFERROR(AU308*(1/($AJ308/$AI308)),0)*'udziały-w-rynku'!$C$27)</f>
        <v>78</v>
      </c>
    </row>
    <row r="309" spans="1:65">
      <c r="A309" s="158">
        <f>VLOOKUP(B309,konwerter_rejonów!A:B,2,FALSE)</f>
        <v>306</v>
      </c>
      <c r="B309" s="11">
        <v>306</v>
      </c>
      <c r="C309" s="85" t="str">
        <f>IFERROR(VLOOKUP(A309,konwerter_rejonów!E:F,2,FALSE),A309)</f>
        <v>A27</v>
      </c>
      <c r="D309" s="8" t="s">
        <v>385</v>
      </c>
      <c r="E309" s="8" t="str">
        <f>VLOOKUP(B309,konwerter_rejonów!A:C,3,FALSE)</f>
        <v>Polar</v>
      </c>
      <c r="F309" s="8">
        <v>42</v>
      </c>
      <c r="G309" s="8">
        <v>66</v>
      </c>
      <c r="H309" s="8">
        <v>20</v>
      </c>
      <c r="I309" s="8">
        <v>27</v>
      </c>
      <c r="J309" s="8">
        <v>168</v>
      </c>
      <c r="K309" s="8">
        <v>129</v>
      </c>
      <c r="L309" s="8">
        <v>132</v>
      </c>
      <c r="M309" s="19">
        <v>584</v>
      </c>
      <c r="N309" s="8">
        <v>0</v>
      </c>
      <c r="O309" s="8">
        <v>1</v>
      </c>
      <c r="P309" s="8">
        <v>0</v>
      </c>
      <c r="Q309" s="8">
        <v>0</v>
      </c>
      <c r="R309" s="8">
        <v>5</v>
      </c>
      <c r="S309" s="8">
        <v>1</v>
      </c>
      <c r="T309" s="8">
        <v>0</v>
      </c>
      <c r="U309" s="19">
        <v>7</v>
      </c>
      <c r="V309" s="8">
        <v>12679</v>
      </c>
      <c r="W309" s="8">
        <v>1787</v>
      </c>
      <c r="X309" s="8">
        <v>27715</v>
      </c>
      <c r="Y309" s="8">
        <v>136622</v>
      </c>
      <c r="Z309" s="8">
        <v>0</v>
      </c>
      <c r="AA309" s="8">
        <v>0</v>
      </c>
      <c r="AB309" s="8">
        <v>26</v>
      </c>
      <c r="AC309" s="173">
        <v>306</v>
      </c>
      <c r="AD309" s="173">
        <v>0</v>
      </c>
      <c r="AE309" s="157">
        <f t="shared" si="50"/>
        <v>591</v>
      </c>
      <c r="AF309" s="157">
        <f t="shared" si="51"/>
        <v>549</v>
      </c>
      <c r="AG309" s="157">
        <f t="shared" si="52"/>
        <v>567532</v>
      </c>
      <c r="AH309" s="127">
        <v>4274</v>
      </c>
      <c r="AI309" s="46">
        <v>77735</v>
      </c>
      <c r="AJ309" s="19">
        <v>44509</v>
      </c>
      <c r="AK309" s="88">
        <v>404</v>
      </c>
      <c r="AL309" s="88">
        <v>252</v>
      </c>
      <c r="AM309" s="87">
        <v>199</v>
      </c>
      <c r="AN309" s="87">
        <v>0</v>
      </c>
      <c r="AO309" s="91">
        <v>146</v>
      </c>
      <c r="AP309" s="91">
        <v>-1</v>
      </c>
      <c r="AQ309" s="92">
        <v>146</v>
      </c>
      <c r="AR309" s="92">
        <v>11</v>
      </c>
      <c r="AS309" s="89">
        <v>100</v>
      </c>
      <c r="AT309" s="89">
        <v>63</v>
      </c>
      <c r="AU309" s="90">
        <v>128</v>
      </c>
      <c r="AV309" s="90">
        <v>107</v>
      </c>
      <c r="AW309" s="21">
        <f t="shared" si="53"/>
        <v>705.58628591970171</v>
      </c>
      <c r="AX309" s="21">
        <f>IFERROR(INT(AW309*'udziały-w-rynku'!$C$27),0)</f>
        <v>3515</v>
      </c>
      <c r="AY309" s="39">
        <f t="shared" si="54"/>
        <v>3515</v>
      </c>
      <c r="AZ309" s="34">
        <f t="shared" si="55"/>
        <v>2966</v>
      </c>
      <c r="BA309" s="31">
        <f t="shared" si="56"/>
        <v>6.4025500910746809</v>
      </c>
      <c r="BB309" s="70" t="s">
        <v>429</v>
      </c>
      <c r="BC309" s="125" t="s">
        <v>426</v>
      </c>
      <c r="BD309" s="70">
        <f t="shared" si="61"/>
        <v>549</v>
      </c>
      <c r="BE309" s="71">
        <f t="shared" si="57"/>
        <v>8.9162747187069614E-4</v>
      </c>
      <c r="BF309" s="161">
        <f t="shared" si="58"/>
        <v>566.80847549567341</v>
      </c>
      <c r="BG309" s="39">
        <f>INT(IFERROR(AO309*(1/($AJ309/$AI309)),0)*'udziały-w-rynku'!$C$27)</f>
        <v>1270</v>
      </c>
      <c r="BH309" s="39">
        <f>INT(IFERROR(AQ309*(1/($AJ309/$AI309)),0)*'udziały-w-rynku'!$C$27)</f>
        <v>1270</v>
      </c>
      <c r="BI309" s="21">
        <f t="shared" si="59"/>
        <v>347.55364083668474</v>
      </c>
      <c r="BJ309" s="21">
        <f>IFERROR(INT(BI309*'udziały-w-rynku'!$C$27),0)</f>
        <v>1731</v>
      </c>
      <c r="BK309" s="170">
        <f t="shared" si="60"/>
        <v>1731</v>
      </c>
      <c r="BL309" s="40">
        <f>INT(IFERROR(AS309*(1/($AJ309/$AI309)),0)*'udziały-w-rynku'!$C$27)</f>
        <v>870</v>
      </c>
      <c r="BM309" s="40">
        <f>INT(IFERROR(AU309*(1/($AJ309/$AI309)),0)*'udziały-w-rynku'!$C$27)</f>
        <v>1113</v>
      </c>
    </row>
    <row r="310" spans="1:65">
      <c r="A310" s="158">
        <f>VLOOKUP(B310,konwerter_rejonów!A:B,2,FALSE)</f>
        <v>307</v>
      </c>
      <c r="B310" s="11">
        <v>307</v>
      </c>
      <c r="C310" s="85" t="str">
        <f>IFERROR(VLOOKUP(A310,konwerter_rejonów!E:F,2,FALSE),A310)</f>
        <v>A27</v>
      </c>
      <c r="D310" s="8" t="s">
        <v>385</v>
      </c>
      <c r="E310" s="8" t="str">
        <f>VLOOKUP(B310,konwerter_rejonów!A:C,3,FALSE)</f>
        <v>Piwnika-Ponurego</v>
      </c>
      <c r="F310" s="8">
        <v>27</v>
      </c>
      <c r="G310" s="8">
        <v>49</v>
      </c>
      <c r="H310" s="8">
        <v>19</v>
      </c>
      <c r="I310" s="8">
        <v>26</v>
      </c>
      <c r="J310" s="8">
        <v>178</v>
      </c>
      <c r="K310" s="8">
        <v>120</v>
      </c>
      <c r="L310" s="8">
        <v>171</v>
      </c>
      <c r="M310" s="19">
        <v>590</v>
      </c>
      <c r="N310" s="8">
        <v>0</v>
      </c>
      <c r="O310" s="8">
        <v>0</v>
      </c>
      <c r="P310" s="8">
        <v>0</v>
      </c>
      <c r="Q310" s="8">
        <v>0</v>
      </c>
      <c r="R310" s="8">
        <v>4</v>
      </c>
      <c r="S310" s="8">
        <v>0</v>
      </c>
      <c r="T310" s="8">
        <v>1</v>
      </c>
      <c r="U310" s="19">
        <v>5</v>
      </c>
      <c r="V310" s="8">
        <v>74</v>
      </c>
      <c r="W310" s="8">
        <v>74</v>
      </c>
      <c r="X310" s="8">
        <v>19171</v>
      </c>
      <c r="Y310" s="8">
        <v>0</v>
      </c>
      <c r="Z310" s="8">
        <v>0</v>
      </c>
      <c r="AA310" s="8">
        <v>0</v>
      </c>
      <c r="AB310" s="8">
        <v>0</v>
      </c>
      <c r="AC310" s="173">
        <v>307</v>
      </c>
      <c r="AD310" s="173">
        <v>311</v>
      </c>
      <c r="AE310" s="157">
        <f t="shared" si="50"/>
        <v>595</v>
      </c>
      <c r="AF310" s="157">
        <f t="shared" si="51"/>
        <v>568</v>
      </c>
      <c r="AG310" s="157">
        <f t="shared" si="52"/>
        <v>567532</v>
      </c>
      <c r="AH310" s="127">
        <v>78</v>
      </c>
      <c r="AI310" s="46">
        <v>77735</v>
      </c>
      <c r="AJ310" s="19">
        <v>44509</v>
      </c>
      <c r="AK310" s="88" t="s">
        <v>871</v>
      </c>
      <c r="AL310" s="88" t="s">
        <v>871</v>
      </c>
      <c r="AM310" s="87" t="s">
        <v>871</v>
      </c>
      <c r="AN310" s="87" t="s">
        <v>871</v>
      </c>
      <c r="AO310" s="91" t="s">
        <v>871</v>
      </c>
      <c r="AP310" s="91" t="s">
        <v>871</v>
      </c>
      <c r="AQ310" s="92" t="s">
        <v>871</v>
      </c>
      <c r="AR310" s="92" t="s">
        <v>871</v>
      </c>
      <c r="AS310" s="89" t="s">
        <v>871</v>
      </c>
      <c r="AT310" s="89" t="s">
        <v>871</v>
      </c>
      <c r="AU310" s="90" t="s">
        <v>871</v>
      </c>
      <c r="AV310" s="90" t="s">
        <v>871</v>
      </c>
      <c r="AW310" s="21">
        <f t="shared" si="53"/>
        <v>0</v>
      </c>
      <c r="AX310" s="21">
        <f>IFERROR(INT(AW310*'udziały-w-rynku'!$C$27),0)</f>
        <v>0</v>
      </c>
      <c r="AY310" s="39">
        <f t="shared" si="54"/>
        <v>0</v>
      </c>
      <c r="AZ310" s="34">
        <f t="shared" si="55"/>
        <v>-568</v>
      </c>
      <c r="BA310" s="31">
        <f t="shared" si="56"/>
        <v>0</v>
      </c>
      <c r="BB310" s="70" t="s">
        <v>429</v>
      </c>
      <c r="BC310" s="125" t="s">
        <v>426</v>
      </c>
      <c r="BD310" s="70">
        <f t="shared" si="61"/>
        <v>568</v>
      </c>
      <c r="BE310" s="71">
        <f t="shared" si="57"/>
        <v>9.2248525322869833E-4</v>
      </c>
      <c r="BF310" s="161">
        <f t="shared" si="58"/>
        <v>586.42479796273676</v>
      </c>
      <c r="BG310" s="39">
        <f>INT(IFERROR(AO310*(1/($AJ310/$AI310)),0)*'udziały-w-rynku'!$C$27)</f>
        <v>0</v>
      </c>
      <c r="BH310" s="39">
        <f>INT(IFERROR(AQ310*(1/($AJ310/$AI310)),0)*'udziały-w-rynku'!$C$27)</f>
        <v>0</v>
      </c>
      <c r="BI310" s="21">
        <f t="shared" si="59"/>
        <v>0</v>
      </c>
      <c r="BJ310" s="21">
        <f>IFERROR(INT(BI310*'udziały-w-rynku'!$C$27),0)</f>
        <v>0</v>
      </c>
      <c r="BK310" s="170">
        <f t="shared" si="60"/>
        <v>0</v>
      </c>
      <c r="BL310" s="40">
        <f>INT(IFERROR(AS310*(1/($AJ310/$AI310)),0)*'udziały-w-rynku'!$C$27)</f>
        <v>0</v>
      </c>
      <c r="BM310" s="40">
        <f>INT(IFERROR(AU310*(1/($AJ310/$AI310)),0)*'udziały-w-rynku'!$C$27)</f>
        <v>0</v>
      </c>
    </row>
    <row r="311" spans="1:65">
      <c r="A311" s="158">
        <f>VLOOKUP(B311,konwerter_rejonów!A:B,2,FALSE)</f>
        <v>308</v>
      </c>
      <c r="B311" s="11">
        <v>308</v>
      </c>
      <c r="C311" s="85">
        <f>IFERROR(VLOOKUP(A311,konwerter_rejonów!E:F,2,FALSE),A311)</f>
        <v>308</v>
      </c>
      <c r="D311" s="8" t="s">
        <v>385</v>
      </c>
      <c r="E311" s="8" t="str">
        <f>VLOOKUP(B311,konwerter_rejonów!A:C,3,FALSE)</f>
        <v>Pawłowice</v>
      </c>
      <c r="F311" s="8">
        <v>135</v>
      </c>
      <c r="G311" s="8">
        <v>260</v>
      </c>
      <c r="H311" s="8">
        <v>82</v>
      </c>
      <c r="I311" s="8">
        <v>93</v>
      </c>
      <c r="J311" s="8">
        <v>643</v>
      </c>
      <c r="K311" s="8">
        <v>520</v>
      </c>
      <c r="L311" s="8">
        <v>424</v>
      </c>
      <c r="M311" s="19">
        <v>2157</v>
      </c>
      <c r="N311" s="8">
        <v>2</v>
      </c>
      <c r="O311" s="8">
        <v>2</v>
      </c>
      <c r="P311" s="8">
        <v>0</v>
      </c>
      <c r="Q311" s="8">
        <v>3</v>
      </c>
      <c r="R311" s="8">
        <v>8</v>
      </c>
      <c r="S311" s="8">
        <v>2</v>
      </c>
      <c r="T311" s="8">
        <v>3</v>
      </c>
      <c r="U311" s="19">
        <v>20</v>
      </c>
      <c r="V311" s="8">
        <v>1060</v>
      </c>
      <c r="W311" s="8">
        <v>986</v>
      </c>
      <c r="X311" s="8">
        <v>134502</v>
      </c>
      <c r="Y311" s="8">
        <v>2109</v>
      </c>
      <c r="Z311" s="8">
        <v>134</v>
      </c>
      <c r="AA311" s="8">
        <v>0</v>
      </c>
      <c r="AB311" s="8">
        <v>8</v>
      </c>
      <c r="AC311" s="173">
        <v>308</v>
      </c>
      <c r="AD311" s="173">
        <v>0</v>
      </c>
      <c r="AE311" s="157">
        <f t="shared" si="50"/>
        <v>2177</v>
      </c>
      <c r="AF311" s="157">
        <f t="shared" si="51"/>
        <v>2042</v>
      </c>
      <c r="AG311" s="157">
        <f t="shared" si="52"/>
        <v>567532</v>
      </c>
      <c r="AH311" s="127">
        <v>450</v>
      </c>
      <c r="AI311" s="46">
        <v>77735</v>
      </c>
      <c r="AJ311" s="19">
        <v>44509</v>
      </c>
      <c r="AK311" s="88">
        <v>92</v>
      </c>
      <c r="AL311" s="88">
        <v>27</v>
      </c>
      <c r="AM311" s="87">
        <v>36</v>
      </c>
      <c r="AN311" s="87">
        <v>0</v>
      </c>
      <c r="AO311" s="91">
        <v>31</v>
      </c>
      <c r="AP311" s="91">
        <v>48</v>
      </c>
      <c r="AQ311" s="92">
        <v>19</v>
      </c>
      <c r="AR311" s="92">
        <v>25</v>
      </c>
      <c r="AS311" s="89">
        <v>22</v>
      </c>
      <c r="AT311" s="89">
        <v>-1</v>
      </c>
      <c r="AU311" s="90">
        <v>21</v>
      </c>
      <c r="AV311" s="90">
        <v>12</v>
      </c>
      <c r="AW311" s="21">
        <f t="shared" si="53"/>
        <v>160.6780651104271</v>
      </c>
      <c r="AX311" s="21">
        <f>IFERROR(INT(AW311*'udziały-w-rynku'!$C$27),0)</f>
        <v>800</v>
      </c>
      <c r="AY311" s="39">
        <f t="shared" si="54"/>
        <v>800</v>
      </c>
      <c r="AZ311" s="34">
        <f t="shared" si="55"/>
        <v>-1242</v>
      </c>
      <c r="BA311" s="31">
        <f t="shared" si="56"/>
        <v>0.39177277179236042</v>
      </c>
      <c r="BB311" s="70" t="s">
        <v>429</v>
      </c>
      <c r="BC311" s="125" t="s">
        <v>426</v>
      </c>
      <c r="BD311" s="70">
        <f t="shared" si="61"/>
        <v>2042</v>
      </c>
      <c r="BE311" s="71">
        <f t="shared" si="57"/>
        <v>3.3163994491073982E-3</v>
      </c>
      <c r="BF311" s="161">
        <f t="shared" si="58"/>
        <v>2108.2384461970223</v>
      </c>
      <c r="BG311" s="39">
        <f>INT(IFERROR(AO311*(1/($AJ311/$AI311)),0)*'udziały-w-rynku'!$C$27)</f>
        <v>269</v>
      </c>
      <c r="BH311" s="39">
        <f>INT(IFERROR(AQ311*(1/($AJ311/$AI311)),0)*'udziały-w-rynku'!$C$27)</f>
        <v>165</v>
      </c>
      <c r="BI311" s="21">
        <f t="shared" si="59"/>
        <v>62.874025477993214</v>
      </c>
      <c r="BJ311" s="21">
        <f>IFERROR(INT(BI311*'udziały-w-rynku'!$C$27),0)</f>
        <v>313</v>
      </c>
      <c r="BK311" s="170">
        <f t="shared" si="60"/>
        <v>313</v>
      </c>
      <c r="BL311" s="40">
        <f>INT(IFERROR(AS311*(1/($AJ311/$AI311)),0)*'udziały-w-rynku'!$C$27)</f>
        <v>191</v>
      </c>
      <c r="BM311" s="40">
        <f>INT(IFERROR(AU311*(1/($AJ311/$AI311)),0)*'udziały-w-rynku'!$C$27)</f>
        <v>182</v>
      </c>
    </row>
    <row r="312" spans="1:65">
      <c r="A312" s="158">
        <f>VLOOKUP(B312,konwerter_rejonów!A:B,2,FALSE)</f>
        <v>309</v>
      </c>
      <c r="B312" s="11">
        <v>309</v>
      </c>
      <c r="C312" s="85">
        <f>IFERROR(VLOOKUP(A312,konwerter_rejonów!E:F,2,FALSE),A312)</f>
        <v>309</v>
      </c>
      <c r="D312" s="8" t="s">
        <v>385</v>
      </c>
      <c r="E312" s="8" t="str">
        <f>VLOOKUP(B312,konwerter_rejonów!A:C,3,FALSE)</f>
        <v>Węzeł Pawłowice</v>
      </c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19">
        <v>0</v>
      </c>
      <c r="N312" s="8">
        <v>0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19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173">
        <v>309</v>
      </c>
      <c r="AD312" s="173">
        <v>308</v>
      </c>
      <c r="AE312" s="157">
        <f t="shared" si="50"/>
        <v>0</v>
      </c>
      <c r="AF312" s="157">
        <f t="shared" si="51"/>
        <v>0</v>
      </c>
      <c r="AG312" s="157">
        <f t="shared" si="52"/>
        <v>567532</v>
      </c>
      <c r="AH312" s="127">
        <v>0</v>
      </c>
      <c r="AI312" s="46">
        <v>77735</v>
      </c>
      <c r="AJ312" s="19">
        <v>44509</v>
      </c>
      <c r="AK312" s="88" t="s">
        <v>871</v>
      </c>
      <c r="AL312" s="88" t="s">
        <v>871</v>
      </c>
      <c r="AM312" s="87" t="s">
        <v>871</v>
      </c>
      <c r="AN312" s="87" t="s">
        <v>871</v>
      </c>
      <c r="AO312" s="91" t="s">
        <v>871</v>
      </c>
      <c r="AP312" s="91" t="s">
        <v>871</v>
      </c>
      <c r="AQ312" s="92" t="s">
        <v>871</v>
      </c>
      <c r="AR312" s="92" t="s">
        <v>871</v>
      </c>
      <c r="AS312" s="89" t="s">
        <v>871</v>
      </c>
      <c r="AT312" s="89" t="s">
        <v>871</v>
      </c>
      <c r="AU312" s="90" t="s">
        <v>871</v>
      </c>
      <c r="AV312" s="90" t="s">
        <v>871</v>
      </c>
      <c r="AW312" s="21">
        <f t="shared" si="53"/>
        <v>0</v>
      </c>
      <c r="AX312" s="21">
        <f>IFERROR(INT(AW312*'udziały-w-rynku'!$C$27),0)</f>
        <v>0</v>
      </c>
      <c r="AY312" s="39">
        <f t="shared" si="54"/>
        <v>0</v>
      </c>
      <c r="AZ312" s="34">
        <f t="shared" si="55"/>
        <v>0</v>
      </c>
      <c r="BA312" s="31" t="str">
        <f t="shared" si="56"/>
        <v/>
      </c>
      <c r="BB312" s="70" t="s">
        <v>429</v>
      </c>
      <c r="BC312" s="125" t="s">
        <v>426</v>
      </c>
      <c r="BD312" s="70">
        <f t="shared" si="61"/>
        <v>0</v>
      </c>
      <c r="BE312" s="71">
        <f t="shared" si="57"/>
        <v>0</v>
      </c>
      <c r="BF312" s="161">
        <f t="shared" si="58"/>
        <v>0</v>
      </c>
      <c r="BG312" s="39">
        <f>INT(IFERROR(AO312*(1/($AJ312/$AI312)),0)*'udziały-w-rynku'!$C$27)</f>
        <v>0</v>
      </c>
      <c r="BH312" s="39">
        <f>INT(IFERROR(AQ312*(1/($AJ312/$AI312)),0)*'udziały-w-rynku'!$C$27)</f>
        <v>0</v>
      </c>
      <c r="BI312" s="21">
        <f t="shared" si="59"/>
        <v>0</v>
      </c>
      <c r="BJ312" s="21">
        <f>IFERROR(INT(BI312*'udziały-w-rynku'!$C$27),0)</f>
        <v>0</v>
      </c>
      <c r="BK312" s="170">
        <f t="shared" si="60"/>
        <v>0</v>
      </c>
      <c r="BL312" s="40">
        <f>INT(IFERROR(AS312*(1/($AJ312/$AI312)),0)*'udziały-w-rynku'!$C$27)</f>
        <v>0</v>
      </c>
      <c r="BM312" s="40">
        <f>INT(IFERROR(AU312*(1/($AJ312/$AI312)),0)*'udziały-w-rynku'!$C$27)</f>
        <v>0</v>
      </c>
    </row>
    <row r="313" spans="1:65">
      <c r="A313" s="158">
        <f>VLOOKUP(B313,konwerter_rejonów!A:B,2,FALSE)</f>
        <v>310</v>
      </c>
      <c r="B313" s="11">
        <v>310</v>
      </c>
      <c r="C313" s="85">
        <f>IFERROR(VLOOKUP(A313,konwerter_rejonów!E:F,2,FALSE),A313)</f>
        <v>310</v>
      </c>
      <c r="D313" s="8" t="s">
        <v>385</v>
      </c>
      <c r="E313" s="8" t="str">
        <f>VLOOKUP(B313,konwerter_rejonów!A:C,3,FALSE)</f>
        <v>Starodębowa</v>
      </c>
      <c r="F313" s="8">
        <v>0</v>
      </c>
      <c r="G313" s="8">
        <v>0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19">
        <v>0</v>
      </c>
      <c r="N313" s="8">
        <v>0</v>
      </c>
      <c r="O313" s="8">
        <v>0</v>
      </c>
      <c r="P313" s="8">
        <v>0</v>
      </c>
      <c r="Q313" s="8">
        <v>0</v>
      </c>
      <c r="R313" s="8">
        <v>0</v>
      </c>
      <c r="S313" s="8">
        <v>0</v>
      </c>
      <c r="T313" s="8">
        <v>0</v>
      </c>
      <c r="U313" s="19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173">
        <v>310</v>
      </c>
      <c r="AD313" s="173">
        <v>308</v>
      </c>
      <c r="AE313" s="157">
        <f t="shared" si="50"/>
        <v>0</v>
      </c>
      <c r="AF313" s="157">
        <f t="shared" si="51"/>
        <v>0</v>
      </c>
      <c r="AG313" s="157">
        <f t="shared" si="52"/>
        <v>567532</v>
      </c>
      <c r="AH313" s="127">
        <v>0</v>
      </c>
      <c r="AI313" s="46">
        <v>77735</v>
      </c>
      <c r="AJ313" s="19">
        <v>44509</v>
      </c>
      <c r="AK313" s="88" t="s">
        <v>871</v>
      </c>
      <c r="AL313" s="88" t="s">
        <v>871</v>
      </c>
      <c r="AM313" s="87" t="s">
        <v>871</v>
      </c>
      <c r="AN313" s="87" t="s">
        <v>871</v>
      </c>
      <c r="AO313" s="91" t="s">
        <v>871</v>
      </c>
      <c r="AP313" s="91" t="s">
        <v>871</v>
      </c>
      <c r="AQ313" s="92" t="s">
        <v>871</v>
      </c>
      <c r="AR313" s="92" t="s">
        <v>871</v>
      </c>
      <c r="AS313" s="89" t="s">
        <v>871</v>
      </c>
      <c r="AT313" s="89" t="s">
        <v>871</v>
      </c>
      <c r="AU313" s="90" t="s">
        <v>871</v>
      </c>
      <c r="AV313" s="90" t="s">
        <v>871</v>
      </c>
      <c r="AW313" s="21">
        <f t="shared" si="53"/>
        <v>0</v>
      </c>
      <c r="AX313" s="21">
        <f>IFERROR(INT(AW313*'udziały-w-rynku'!$C$27),0)</f>
        <v>0</v>
      </c>
      <c r="AY313" s="39">
        <f t="shared" si="54"/>
        <v>0</v>
      </c>
      <c r="AZ313" s="34">
        <f t="shared" si="55"/>
        <v>0</v>
      </c>
      <c r="BA313" s="31" t="str">
        <f t="shared" si="56"/>
        <v/>
      </c>
      <c r="BB313" s="70" t="s">
        <v>429</v>
      </c>
      <c r="BC313" s="125" t="s">
        <v>426</v>
      </c>
      <c r="BD313" s="70">
        <f t="shared" si="61"/>
        <v>0</v>
      </c>
      <c r="BE313" s="71">
        <f t="shared" si="57"/>
        <v>0</v>
      </c>
      <c r="BF313" s="161">
        <f t="shared" si="58"/>
        <v>0</v>
      </c>
      <c r="BG313" s="39">
        <f>INT(IFERROR(AO313*(1/($AJ313/$AI313)),0)*'udziały-w-rynku'!$C$27)</f>
        <v>0</v>
      </c>
      <c r="BH313" s="39">
        <f>INT(IFERROR(AQ313*(1/($AJ313/$AI313)),0)*'udziały-w-rynku'!$C$27)</f>
        <v>0</v>
      </c>
      <c r="BI313" s="21">
        <f t="shared" si="59"/>
        <v>0</v>
      </c>
      <c r="BJ313" s="21">
        <f>IFERROR(INT(BI313*'udziały-w-rynku'!$C$27),0)</f>
        <v>0</v>
      </c>
      <c r="BK313" s="170">
        <f t="shared" si="60"/>
        <v>0</v>
      </c>
      <c r="BL313" s="40">
        <f>INT(IFERROR(AS313*(1/($AJ313/$AI313)),0)*'udziały-w-rynku'!$C$27)</f>
        <v>0</v>
      </c>
      <c r="BM313" s="40">
        <f>INT(IFERROR(AU313*(1/($AJ313/$AI313)),0)*'udziały-w-rynku'!$C$27)</f>
        <v>0</v>
      </c>
    </row>
    <row r="314" spans="1:65">
      <c r="A314" s="158">
        <f>VLOOKUP(B314,konwerter_rejonów!A:B,2,FALSE)</f>
        <v>311</v>
      </c>
      <c r="B314" s="11">
        <v>311</v>
      </c>
      <c r="C314" s="85" t="str">
        <f>IFERROR(VLOOKUP(A314,konwerter_rejonów!E:F,2,FALSE),A314)</f>
        <v>A27</v>
      </c>
      <c r="D314" s="8" t="s">
        <v>385</v>
      </c>
      <c r="E314" s="8" t="str">
        <f>VLOOKUP(B314,konwerter_rejonów!A:C,3,FALSE)</f>
        <v>Kłokoczyce</v>
      </c>
      <c r="F314" s="8">
        <v>31</v>
      </c>
      <c r="G314" s="8">
        <v>62</v>
      </c>
      <c r="H314" s="8">
        <v>8</v>
      </c>
      <c r="I314" s="8">
        <v>20</v>
      </c>
      <c r="J314" s="8">
        <v>132</v>
      </c>
      <c r="K314" s="8">
        <v>94</v>
      </c>
      <c r="L314" s="8">
        <v>64</v>
      </c>
      <c r="M314" s="19">
        <v>411</v>
      </c>
      <c r="N314" s="8">
        <v>0</v>
      </c>
      <c r="O314" s="8">
        <v>2</v>
      </c>
      <c r="P314" s="8">
        <v>0</v>
      </c>
      <c r="Q314" s="8">
        <v>0</v>
      </c>
      <c r="R314" s="8">
        <v>1</v>
      </c>
      <c r="S314" s="8">
        <v>1</v>
      </c>
      <c r="T314" s="8">
        <v>0</v>
      </c>
      <c r="U314" s="19">
        <v>4</v>
      </c>
      <c r="V314" s="8">
        <v>165</v>
      </c>
      <c r="W314" s="8">
        <v>485</v>
      </c>
      <c r="X314" s="8">
        <v>24360</v>
      </c>
      <c r="Y314" s="8">
        <v>1199</v>
      </c>
      <c r="Z314" s="8">
        <v>0</v>
      </c>
      <c r="AA314" s="8">
        <v>0</v>
      </c>
      <c r="AB314" s="8">
        <v>8</v>
      </c>
      <c r="AC314" s="173">
        <v>311</v>
      </c>
      <c r="AD314" s="173">
        <v>0</v>
      </c>
      <c r="AE314" s="157">
        <f t="shared" si="50"/>
        <v>415</v>
      </c>
      <c r="AF314" s="157">
        <f t="shared" si="51"/>
        <v>384</v>
      </c>
      <c r="AG314" s="157">
        <f t="shared" si="52"/>
        <v>567532</v>
      </c>
      <c r="AH314" s="127">
        <v>184</v>
      </c>
      <c r="AI314" s="46">
        <v>77735</v>
      </c>
      <c r="AJ314" s="19">
        <v>44509</v>
      </c>
      <c r="AK314" s="88">
        <v>232</v>
      </c>
      <c r="AL314" s="88">
        <v>28</v>
      </c>
      <c r="AM314" s="87">
        <v>71</v>
      </c>
      <c r="AN314" s="87">
        <v>0</v>
      </c>
      <c r="AO314" s="91">
        <v>71</v>
      </c>
      <c r="AP314" s="91">
        <v>-1</v>
      </c>
      <c r="AQ314" s="92">
        <v>56</v>
      </c>
      <c r="AR314" s="92">
        <v>59</v>
      </c>
      <c r="AS314" s="89">
        <v>56</v>
      </c>
      <c r="AT314" s="89">
        <v>6</v>
      </c>
      <c r="AU314" s="90">
        <v>55</v>
      </c>
      <c r="AV314" s="90">
        <v>30</v>
      </c>
      <c r="AW314" s="21">
        <f t="shared" si="53"/>
        <v>405.18816419151182</v>
      </c>
      <c r="AX314" s="21">
        <f>IFERROR(INT(AW314*'udziały-w-rynku'!$C$27),0)</f>
        <v>2018</v>
      </c>
      <c r="AY314" s="39">
        <f t="shared" si="54"/>
        <v>2018</v>
      </c>
      <c r="AZ314" s="34">
        <f t="shared" si="55"/>
        <v>1634</v>
      </c>
      <c r="BA314" s="31">
        <f t="shared" si="56"/>
        <v>5.255208333333333</v>
      </c>
      <c r="BB314" s="70" t="s">
        <v>429</v>
      </c>
      <c r="BC314" s="125" t="s">
        <v>426</v>
      </c>
      <c r="BD314" s="70">
        <f t="shared" si="61"/>
        <v>384</v>
      </c>
      <c r="BE314" s="71">
        <f t="shared" si="57"/>
        <v>6.2365200218278199E-4</v>
      </c>
      <c r="BF314" s="161">
        <f t="shared" si="58"/>
        <v>396.45620143959667</v>
      </c>
      <c r="BG314" s="39">
        <f>INT(IFERROR(AO314*(1/($AJ314/$AI314)),0)*'udziały-w-rynku'!$C$27)</f>
        <v>617</v>
      </c>
      <c r="BH314" s="39">
        <f>INT(IFERROR(AQ314*(1/($AJ314/$AI314)),0)*'udziały-w-rynku'!$C$27)</f>
        <v>487</v>
      </c>
      <c r="BI314" s="21">
        <f t="shared" si="59"/>
        <v>124.00155024826439</v>
      </c>
      <c r="BJ314" s="21">
        <f>IFERROR(INT(BI314*'udziały-w-rynku'!$C$27),0)</f>
        <v>617</v>
      </c>
      <c r="BK314" s="170">
        <f t="shared" si="60"/>
        <v>617</v>
      </c>
      <c r="BL314" s="40">
        <f>INT(IFERROR(AS314*(1/($AJ314/$AI314)),0)*'udziały-w-rynku'!$C$27)</f>
        <v>487</v>
      </c>
      <c r="BM314" s="40">
        <f>INT(IFERROR(AU314*(1/($AJ314/$AI314)),0)*'udziały-w-rynku'!$C$27)</f>
        <v>478</v>
      </c>
    </row>
    <row r="315" spans="1:65">
      <c r="A315" s="158">
        <f>VLOOKUP(B315,konwerter_rejonów!A:B,2,FALSE)</f>
        <v>312</v>
      </c>
      <c r="B315" s="11">
        <v>312</v>
      </c>
      <c r="C315" s="85" t="str">
        <f>IFERROR(VLOOKUP(A315,konwerter_rejonów!E:F,2,FALSE),A315)</f>
        <v>A26</v>
      </c>
      <c r="D315" s="8" t="s">
        <v>385</v>
      </c>
      <c r="E315" s="8" t="str">
        <f>VLOOKUP(B315,konwerter_rejonów!A:C,3,FALSE)</f>
        <v>Poprzeczna</v>
      </c>
      <c r="F315" s="8">
        <v>163</v>
      </c>
      <c r="G315" s="8">
        <v>80</v>
      </c>
      <c r="H315" s="8">
        <v>30</v>
      </c>
      <c r="I315" s="8">
        <v>52</v>
      </c>
      <c r="J315" s="8">
        <v>566</v>
      </c>
      <c r="K315" s="8">
        <v>143</v>
      </c>
      <c r="L315" s="8">
        <v>163</v>
      </c>
      <c r="M315" s="19">
        <v>1197</v>
      </c>
      <c r="N315" s="8">
        <v>5</v>
      </c>
      <c r="O315" s="8">
        <v>5</v>
      </c>
      <c r="P315" s="8">
        <v>4</v>
      </c>
      <c r="Q315" s="8">
        <v>5</v>
      </c>
      <c r="R315" s="8">
        <v>41</v>
      </c>
      <c r="S315" s="8">
        <v>6</v>
      </c>
      <c r="T315" s="8">
        <v>2</v>
      </c>
      <c r="U315" s="19">
        <v>68</v>
      </c>
      <c r="V315" s="8">
        <v>2031</v>
      </c>
      <c r="W315" s="8">
        <v>3369</v>
      </c>
      <c r="X315" s="8">
        <v>46542</v>
      </c>
      <c r="Y315" s="8">
        <v>13490</v>
      </c>
      <c r="Z315" s="8">
        <v>0</v>
      </c>
      <c r="AA315" s="8">
        <v>0</v>
      </c>
      <c r="AB315" s="8">
        <v>8</v>
      </c>
      <c r="AC315" s="173">
        <v>312</v>
      </c>
      <c r="AD315" s="173">
        <v>0</v>
      </c>
      <c r="AE315" s="157">
        <f t="shared" si="50"/>
        <v>1265</v>
      </c>
      <c r="AF315" s="157">
        <f t="shared" si="51"/>
        <v>1102</v>
      </c>
      <c r="AG315" s="157">
        <f t="shared" si="52"/>
        <v>567532</v>
      </c>
      <c r="AH315" s="127">
        <v>637</v>
      </c>
      <c r="AI315" s="46">
        <v>77735</v>
      </c>
      <c r="AJ315" s="19">
        <v>44509</v>
      </c>
      <c r="AK315" s="88">
        <v>103</v>
      </c>
      <c r="AL315" s="88">
        <v>83</v>
      </c>
      <c r="AM315" s="87">
        <v>34</v>
      </c>
      <c r="AN315" s="87">
        <v>0</v>
      </c>
      <c r="AO315" s="91">
        <v>57</v>
      </c>
      <c r="AP315" s="91">
        <v>52</v>
      </c>
      <c r="AQ315" s="92">
        <v>66</v>
      </c>
      <c r="AR315" s="92">
        <v>9</v>
      </c>
      <c r="AS315" s="89">
        <v>36</v>
      </c>
      <c r="AT315" s="89">
        <v>28</v>
      </c>
      <c r="AU315" s="90">
        <v>40</v>
      </c>
      <c r="AV315" s="90">
        <v>36</v>
      </c>
      <c r="AW315" s="21">
        <f t="shared" si="53"/>
        <v>179.88957289536947</v>
      </c>
      <c r="AX315" s="21">
        <f>IFERROR(INT(AW315*'udziały-w-rynku'!$C$27),0)</f>
        <v>896</v>
      </c>
      <c r="AY315" s="39">
        <f t="shared" si="54"/>
        <v>896</v>
      </c>
      <c r="AZ315" s="34">
        <f t="shared" si="55"/>
        <v>-206</v>
      </c>
      <c r="BA315" s="31">
        <f t="shared" si="56"/>
        <v>0.81306715063520874</v>
      </c>
      <c r="BB315" s="70" t="s">
        <v>429</v>
      </c>
      <c r="BC315" s="125" t="s">
        <v>426</v>
      </c>
      <c r="BD315" s="70">
        <f t="shared" si="61"/>
        <v>1102</v>
      </c>
      <c r="BE315" s="71">
        <f t="shared" si="57"/>
        <v>1.7897513187641297E-3</v>
      </c>
      <c r="BF315" s="161">
        <f t="shared" si="58"/>
        <v>1137.746703089676</v>
      </c>
      <c r="BG315" s="39">
        <f>INT(IFERROR(AO315*(1/($AJ315/$AI315)),0)*'udziały-w-rynku'!$C$27)</f>
        <v>495</v>
      </c>
      <c r="BH315" s="39">
        <f>INT(IFERROR(AQ315*(1/($AJ315/$AI315)),0)*'udziały-w-rynku'!$C$27)</f>
        <v>574</v>
      </c>
      <c r="BI315" s="21">
        <f t="shared" si="59"/>
        <v>59.381024062549152</v>
      </c>
      <c r="BJ315" s="21">
        <f>IFERROR(INT(BI315*'udziały-w-rynku'!$C$27),0)</f>
        <v>295</v>
      </c>
      <c r="BK315" s="170">
        <f t="shared" si="60"/>
        <v>295</v>
      </c>
      <c r="BL315" s="40">
        <f>INT(IFERROR(AS315*(1/($AJ315/$AI315)),0)*'udziały-w-rynku'!$C$27)</f>
        <v>313</v>
      </c>
      <c r="BM315" s="40">
        <f>INT(IFERROR(AU315*(1/($AJ315/$AI315)),0)*'udziały-w-rynku'!$C$27)</f>
        <v>348</v>
      </c>
    </row>
    <row r="316" spans="1:65">
      <c r="A316" s="158">
        <f>VLOOKUP(B316,konwerter_rejonów!A:B,2,FALSE)</f>
        <v>313</v>
      </c>
      <c r="B316" s="11">
        <v>313</v>
      </c>
      <c r="C316" s="85">
        <f>IFERROR(VLOOKUP(A316,konwerter_rejonów!E:F,2,FALSE),A316)</f>
        <v>313</v>
      </c>
      <c r="D316" s="8" t="s">
        <v>385</v>
      </c>
      <c r="E316" s="8" t="str">
        <f>VLOOKUP(B316,konwerter_rejonów!A:C,3,FALSE)</f>
        <v>Sołtysowice</v>
      </c>
      <c r="F316" s="8">
        <v>180</v>
      </c>
      <c r="G316" s="8">
        <v>280</v>
      </c>
      <c r="H316" s="8">
        <v>88</v>
      </c>
      <c r="I316" s="8">
        <v>108</v>
      </c>
      <c r="J316" s="8">
        <v>721</v>
      </c>
      <c r="K316" s="8">
        <v>524</v>
      </c>
      <c r="L316" s="8">
        <v>468</v>
      </c>
      <c r="M316" s="19">
        <v>2369</v>
      </c>
      <c r="N316" s="8">
        <v>4</v>
      </c>
      <c r="O316" s="8">
        <v>5</v>
      </c>
      <c r="P316" s="8">
        <v>0</v>
      </c>
      <c r="Q316" s="8">
        <v>4</v>
      </c>
      <c r="R316" s="8">
        <v>24</v>
      </c>
      <c r="S316" s="8">
        <v>10</v>
      </c>
      <c r="T316" s="8">
        <v>2</v>
      </c>
      <c r="U316" s="19">
        <v>49</v>
      </c>
      <c r="V316" s="8">
        <v>316</v>
      </c>
      <c r="W316" s="8">
        <v>1462</v>
      </c>
      <c r="X316" s="8">
        <v>163166</v>
      </c>
      <c r="Y316" s="8">
        <v>1011</v>
      </c>
      <c r="Z316" s="8">
        <v>288</v>
      </c>
      <c r="AA316" s="8">
        <v>0</v>
      </c>
      <c r="AB316" s="8">
        <v>15</v>
      </c>
      <c r="AC316" s="173">
        <v>313</v>
      </c>
      <c r="AD316" s="173">
        <v>0</v>
      </c>
      <c r="AE316" s="157">
        <f t="shared" si="50"/>
        <v>2418</v>
      </c>
      <c r="AF316" s="157">
        <f t="shared" si="51"/>
        <v>2238</v>
      </c>
      <c r="AG316" s="157">
        <f t="shared" si="52"/>
        <v>567532</v>
      </c>
      <c r="AH316" s="127">
        <v>942</v>
      </c>
      <c r="AI316" s="46">
        <v>77735</v>
      </c>
      <c r="AJ316" s="19">
        <v>44509</v>
      </c>
      <c r="AK316" s="88">
        <v>103</v>
      </c>
      <c r="AL316" s="88">
        <v>7</v>
      </c>
      <c r="AM316" s="87">
        <v>68</v>
      </c>
      <c r="AN316" s="87">
        <v>0</v>
      </c>
      <c r="AO316" s="91">
        <v>25</v>
      </c>
      <c r="AP316" s="91">
        <v>15</v>
      </c>
      <c r="AQ316" s="92">
        <v>24</v>
      </c>
      <c r="AR316" s="92">
        <v>26</v>
      </c>
      <c r="AS316" s="89">
        <v>62</v>
      </c>
      <c r="AT316" s="89">
        <v>9</v>
      </c>
      <c r="AU316" s="90">
        <v>27</v>
      </c>
      <c r="AV316" s="90">
        <v>15</v>
      </c>
      <c r="AW316" s="21">
        <f t="shared" si="53"/>
        <v>179.88957289536947</v>
      </c>
      <c r="AX316" s="21">
        <f>IFERROR(INT(AW316*'udziały-w-rynku'!$C$27),0)</f>
        <v>896</v>
      </c>
      <c r="AY316" s="39">
        <f t="shared" si="54"/>
        <v>896</v>
      </c>
      <c r="AZ316" s="34">
        <f t="shared" si="55"/>
        <v>-1342</v>
      </c>
      <c r="BA316" s="31">
        <f t="shared" si="56"/>
        <v>0.40035746201966044</v>
      </c>
      <c r="BB316" s="70" t="s">
        <v>429</v>
      </c>
      <c r="BC316" s="125" t="s">
        <v>426</v>
      </c>
      <c r="BD316" s="70">
        <f t="shared" si="61"/>
        <v>2238</v>
      </c>
      <c r="BE316" s="71">
        <f t="shared" si="57"/>
        <v>3.6347218252215266E-3</v>
      </c>
      <c r="BF316" s="161">
        <f t="shared" si="58"/>
        <v>2310.5962990151497</v>
      </c>
      <c r="BG316" s="39">
        <f>INT(IFERROR(AO316*(1/($AJ316/$AI316)),0)*'udziały-w-rynku'!$C$27)</f>
        <v>217</v>
      </c>
      <c r="BH316" s="39">
        <f>INT(IFERROR(AQ316*(1/($AJ316/$AI316)),0)*'udziały-w-rynku'!$C$27)</f>
        <v>208</v>
      </c>
      <c r="BI316" s="21">
        <f t="shared" si="59"/>
        <v>118.7620481250983</v>
      </c>
      <c r="BJ316" s="21">
        <f>IFERROR(INT(BI316*'udziały-w-rynku'!$C$27),0)</f>
        <v>591</v>
      </c>
      <c r="BK316" s="170">
        <f t="shared" si="60"/>
        <v>591</v>
      </c>
      <c r="BL316" s="40">
        <f>INT(IFERROR(AS316*(1/($AJ316/$AI316)),0)*'udziały-w-rynku'!$C$27)</f>
        <v>539</v>
      </c>
      <c r="BM316" s="40">
        <f>INT(IFERROR(AU316*(1/($AJ316/$AI316)),0)*'udziały-w-rynku'!$C$27)</f>
        <v>234</v>
      </c>
    </row>
    <row r="317" spans="1:65">
      <c r="A317" s="158">
        <f>VLOOKUP(B317,konwerter_rejonów!A:B,2,FALSE)</f>
        <v>314</v>
      </c>
      <c r="B317" s="11">
        <v>314</v>
      </c>
      <c r="C317" s="85" t="str">
        <f>IFERROR(VLOOKUP(A317,konwerter_rejonów!E:F,2,FALSE),A317)</f>
        <v>A25</v>
      </c>
      <c r="D317" s="8" t="s">
        <v>385</v>
      </c>
      <c r="E317" s="8" t="str">
        <f>VLOOKUP(B317,konwerter_rejonów!A:C,3,FALSE)</f>
        <v>Polanowice</v>
      </c>
      <c r="F317" s="8">
        <v>71</v>
      </c>
      <c r="G317" s="8">
        <v>145</v>
      </c>
      <c r="H317" s="8">
        <v>38</v>
      </c>
      <c r="I317" s="8">
        <v>44</v>
      </c>
      <c r="J317" s="8">
        <v>310</v>
      </c>
      <c r="K317" s="8">
        <v>196</v>
      </c>
      <c r="L317" s="8">
        <v>142</v>
      </c>
      <c r="M317" s="19">
        <v>946</v>
      </c>
      <c r="N317" s="8">
        <v>1</v>
      </c>
      <c r="O317" s="8">
        <v>4</v>
      </c>
      <c r="P317" s="8">
        <v>4</v>
      </c>
      <c r="Q317" s="8">
        <v>1</v>
      </c>
      <c r="R317" s="8">
        <v>6</v>
      </c>
      <c r="S317" s="8">
        <v>2</v>
      </c>
      <c r="T317" s="8">
        <v>0</v>
      </c>
      <c r="U317" s="19">
        <v>18</v>
      </c>
      <c r="V317" s="8">
        <v>609</v>
      </c>
      <c r="W317" s="8">
        <v>1384</v>
      </c>
      <c r="X317" s="8">
        <v>60369</v>
      </c>
      <c r="Y317" s="8">
        <v>46</v>
      </c>
      <c r="Z317" s="8">
        <v>0</v>
      </c>
      <c r="AA317" s="8">
        <v>0</v>
      </c>
      <c r="AB317" s="8">
        <v>5</v>
      </c>
      <c r="AC317" s="173">
        <v>314</v>
      </c>
      <c r="AD317" s="173">
        <v>0</v>
      </c>
      <c r="AE317" s="157">
        <f t="shared" si="50"/>
        <v>964</v>
      </c>
      <c r="AF317" s="157">
        <f t="shared" si="51"/>
        <v>893</v>
      </c>
      <c r="AG317" s="157">
        <f t="shared" si="52"/>
        <v>567532</v>
      </c>
      <c r="AH317" s="127">
        <v>389</v>
      </c>
      <c r="AI317" s="46">
        <v>77735</v>
      </c>
      <c r="AJ317" s="19">
        <v>44509</v>
      </c>
      <c r="AK317" s="88">
        <v>137</v>
      </c>
      <c r="AL317" s="88">
        <v>59</v>
      </c>
      <c r="AM317" s="87">
        <v>48</v>
      </c>
      <c r="AN317" s="87">
        <v>0</v>
      </c>
      <c r="AO317" s="91">
        <v>34</v>
      </c>
      <c r="AP317" s="91">
        <v>-1</v>
      </c>
      <c r="AQ317" s="92">
        <v>34</v>
      </c>
      <c r="AR317" s="92">
        <v>86</v>
      </c>
      <c r="AS317" s="89">
        <v>21</v>
      </c>
      <c r="AT317" s="89">
        <v>6</v>
      </c>
      <c r="AU317" s="90">
        <v>28</v>
      </c>
      <c r="AV317" s="90">
        <v>21</v>
      </c>
      <c r="AW317" s="21">
        <f t="shared" si="53"/>
        <v>239.27059695791863</v>
      </c>
      <c r="AX317" s="21">
        <f>IFERROR(INT(AW317*'udziały-w-rynku'!$C$27),0)</f>
        <v>1191</v>
      </c>
      <c r="AY317" s="39">
        <f t="shared" si="54"/>
        <v>1191</v>
      </c>
      <c r="AZ317" s="34">
        <f t="shared" si="55"/>
        <v>298</v>
      </c>
      <c r="BA317" s="31">
        <f t="shared" si="56"/>
        <v>1.3337066069428891</v>
      </c>
      <c r="BB317" s="70" t="s">
        <v>429</v>
      </c>
      <c r="BC317" s="125" t="s">
        <v>425</v>
      </c>
      <c r="BD317" s="70">
        <f t="shared" si="61"/>
        <v>1191</v>
      </c>
      <c r="BE317" s="71">
        <f t="shared" si="57"/>
        <v>1.9342956630200349E-3</v>
      </c>
      <c r="BF317" s="161">
        <f t="shared" si="58"/>
        <v>1229.6336872774991</v>
      </c>
      <c r="BG317" s="39">
        <f>INT(IFERROR(AO317*(1/($AJ317/$AI317)),0)*'udziały-w-rynku'!$C$27)</f>
        <v>295</v>
      </c>
      <c r="BH317" s="39">
        <f>INT(IFERROR(AQ317*(1/($AJ317/$AI317)),0)*'udziały-w-rynku'!$C$27)</f>
        <v>295</v>
      </c>
      <c r="BI317" s="21">
        <f t="shared" si="59"/>
        <v>83.832033970657619</v>
      </c>
      <c r="BJ317" s="21">
        <f>IFERROR(INT(BI317*'udziały-w-rynku'!$C$27),0)</f>
        <v>417</v>
      </c>
      <c r="BK317" s="170">
        <f t="shared" si="60"/>
        <v>417</v>
      </c>
      <c r="BL317" s="40">
        <f>INT(IFERROR(AS317*(1/($AJ317/$AI317)),0)*'udziały-w-rynku'!$C$27)</f>
        <v>182</v>
      </c>
      <c r="BM317" s="40">
        <f>INT(IFERROR(AU317*(1/($AJ317/$AI317)),0)*'udziały-w-rynku'!$C$27)</f>
        <v>243</v>
      </c>
    </row>
    <row r="318" spans="1:65">
      <c r="A318" s="158">
        <f>VLOOKUP(B318,konwerter_rejonów!A:B,2,FALSE)</f>
        <v>315</v>
      </c>
      <c r="B318" s="11">
        <v>315</v>
      </c>
      <c r="C318" s="85" t="str">
        <f>IFERROR(VLOOKUP(A318,konwerter_rejonów!E:F,2,FALSE),A318)</f>
        <v>A49</v>
      </c>
      <c r="D318" s="8" t="s">
        <v>385</v>
      </c>
      <c r="E318" s="8" t="str">
        <f>VLOOKUP(B318,konwerter_rejonów!A:C,3,FALSE)</f>
        <v>Węzeł Widawa</v>
      </c>
      <c r="F318" s="8">
        <v>0</v>
      </c>
      <c r="G318" s="8">
        <v>3</v>
      </c>
      <c r="H318" s="8">
        <v>0</v>
      </c>
      <c r="I318" s="8">
        <v>0</v>
      </c>
      <c r="J318" s="8">
        <v>8</v>
      </c>
      <c r="K318" s="8">
        <v>5</v>
      </c>
      <c r="L318" s="8">
        <v>2</v>
      </c>
      <c r="M318" s="19">
        <v>18</v>
      </c>
      <c r="N318" s="8">
        <v>0</v>
      </c>
      <c r="O318" s="8">
        <v>0</v>
      </c>
      <c r="P318" s="8">
        <v>0</v>
      </c>
      <c r="Q318" s="8">
        <v>0</v>
      </c>
      <c r="R318" s="8">
        <v>1</v>
      </c>
      <c r="S318" s="8">
        <v>0</v>
      </c>
      <c r="T318" s="8">
        <v>0</v>
      </c>
      <c r="U318" s="19">
        <v>1</v>
      </c>
      <c r="V318" s="8">
        <v>21019</v>
      </c>
      <c r="W318" s="8">
        <v>14962</v>
      </c>
      <c r="X318" s="8">
        <v>708</v>
      </c>
      <c r="Y318" s="8">
        <v>23609</v>
      </c>
      <c r="Z318" s="8">
        <v>0</v>
      </c>
      <c r="AA318" s="8">
        <v>0</v>
      </c>
      <c r="AB318" s="8">
        <v>19</v>
      </c>
      <c r="AC318" s="173">
        <v>315</v>
      </c>
      <c r="AD318" s="173">
        <v>0</v>
      </c>
      <c r="AE318" s="157">
        <f t="shared" si="50"/>
        <v>19</v>
      </c>
      <c r="AF318" s="157">
        <f t="shared" si="51"/>
        <v>19</v>
      </c>
      <c r="AG318" s="157">
        <f t="shared" si="52"/>
        <v>567532</v>
      </c>
      <c r="AH318" s="127">
        <v>849</v>
      </c>
      <c r="AI318" s="46">
        <v>77735</v>
      </c>
      <c r="AJ318" s="19">
        <v>44509</v>
      </c>
      <c r="AK318" s="88">
        <v>131</v>
      </c>
      <c r="AL318" s="88">
        <v>67</v>
      </c>
      <c r="AM318" s="87">
        <v>176</v>
      </c>
      <c r="AN318" s="87">
        <v>0</v>
      </c>
      <c r="AO318" s="91">
        <v>69</v>
      </c>
      <c r="AP318" s="91">
        <v>-1</v>
      </c>
      <c r="AQ318" s="92">
        <v>112</v>
      </c>
      <c r="AR318" s="92">
        <v>8</v>
      </c>
      <c r="AS318" s="89">
        <v>137</v>
      </c>
      <c r="AT318" s="89">
        <v>76</v>
      </c>
      <c r="AU318" s="90">
        <v>111</v>
      </c>
      <c r="AV318" s="90">
        <v>111</v>
      </c>
      <c r="AW318" s="21">
        <f t="shared" si="53"/>
        <v>228.79159271158642</v>
      </c>
      <c r="AX318" s="21">
        <f>IFERROR(INT(AW318*'udziały-w-rynku'!$C$27),0)</f>
        <v>1139</v>
      </c>
      <c r="AY318" s="39">
        <f t="shared" si="54"/>
        <v>1139</v>
      </c>
      <c r="AZ318" s="34">
        <f t="shared" si="55"/>
        <v>1120</v>
      </c>
      <c r="BA318" s="31">
        <f t="shared" si="56"/>
        <v>59.94736842105263</v>
      </c>
      <c r="BB318" s="70" t="s">
        <v>429</v>
      </c>
      <c r="BC318" s="125" t="s">
        <v>426</v>
      </c>
      <c r="BD318" s="70">
        <f t="shared" si="61"/>
        <v>19</v>
      </c>
      <c r="BE318" s="71">
        <f t="shared" si="57"/>
        <v>3.0857781358002232E-5</v>
      </c>
      <c r="BF318" s="161">
        <f t="shared" si="58"/>
        <v>19.616322467063377</v>
      </c>
      <c r="BG318" s="39">
        <f>INT(IFERROR(AO318*(1/($AJ318/$AI318)),0)*'udziały-w-rynku'!$C$27)</f>
        <v>600</v>
      </c>
      <c r="BH318" s="39">
        <f>INT(IFERROR(AQ318*(1/($AJ318/$AI318)),0)*'udziały-w-rynku'!$C$27)</f>
        <v>974</v>
      </c>
      <c r="BI318" s="21">
        <f t="shared" si="59"/>
        <v>307.38412455907797</v>
      </c>
      <c r="BJ318" s="21">
        <f>IFERROR(INT(BI318*'udziały-w-rynku'!$C$27),0)</f>
        <v>1531</v>
      </c>
      <c r="BK318" s="170">
        <f t="shared" si="60"/>
        <v>1531</v>
      </c>
      <c r="BL318" s="40">
        <f>INT(IFERROR(AS318*(1/($AJ318/$AI318)),0)*'udziały-w-rynku'!$C$27)</f>
        <v>1191</v>
      </c>
      <c r="BM318" s="40">
        <f>INT(IFERROR(AU318*(1/($AJ318/$AI318)),0)*'udziały-w-rynku'!$C$27)</f>
        <v>965</v>
      </c>
    </row>
    <row r="319" spans="1:65">
      <c r="A319" s="158">
        <f>VLOOKUP(B319,konwerter_rejonów!A:B,2,FALSE)</f>
        <v>316</v>
      </c>
      <c r="B319" s="11">
        <v>316</v>
      </c>
      <c r="C319" s="85" t="str">
        <f>IFERROR(VLOOKUP(A319,konwerter_rejonów!E:F,2,FALSE),A319)</f>
        <v>A49</v>
      </c>
      <c r="D319" s="8" t="s">
        <v>385</v>
      </c>
      <c r="E319" s="8" t="str">
        <f>VLOOKUP(B319,konwerter_rejonów!A:C,3,FALSE)</f>
        <v>Centrostal</v>
      </c>
      <c r="F319" s="8">
        <v>15</v>
      </c>
      <c r="G319" s="8">
        <v>10</v>
      </c>
      <c r="H319" s="8">
        <v>10</v>
      </c>
      <c r="I319" s="8">
        <v>11</v>
      </c>
      <c r="J319" s="8">
        <v>68</v>
      </c>
      <c r="K319" s="8">
        <v>52</v>
      </c>
      <c r="L319" s="8">
        <v>35</v>
      </c>
      <c r="M319" s="19">
        <v>201</v>
      </c>
      <c r="N319" s="8">
        <v>1</v>
      </c>
      <c r="O319" s="8">
        <v>0</v>
      </c>
      <c r="P319" s="8">
        <v>0</v>
      </c>
      <c r="Q319" s="8">
        <v>0</v>
      </c>
      <c r="R319" s="8">
        <v>3</v>
      </c>
      <c r="S319" s="8">
        <v>0</v>
      </c>
      <c r="T319" s="8">
        <v>0</v>
      </c>
      <c r="U319" s="19">
        <v>4</v>
      </c>
      <c r="V319" s="8">
        <v>4263</v>
      </c>
      <c r="W319" s="8">
        <v>15280</v>
      </c>
      <c r="X319" s="8">
        <v>8401</v>
      </c>
      <c r="Y319" s="8">
        <v>3735</v>
      </c>
      <c r="Z319" s="8">
        <v>0</v>
      </c>
      <c r="AA319" s="8">
        <v>0</v>
      </c>
      <c r="AB319" s="8">
        <v>6</v>
      </c>
      <c r="AC319" s="173">
        <v>316</v>
      </c>
      <c r="AD319" s="173">
        <v>0</v>
      </c>
      <c r="AE319" s="157">
        <f t="shared" si="50"/>
        <v>205</v>
      </c>
      <c r="AF319" s="157">
        <f t="shared" si="51"/>
        <v>190</v>
      </c>
      <c r="AG319" s="157">
        <f t="shared" si="52"/>
        <v>567532</v>
      </c>
      <c r="AH319" s="127">
        <v>770</v>
      </c>
      <c r="AI319" s="46">
        <v>77735</v>
      </c>
      <c r="AJ319" s="19">
        <v>44509</v>
      </c>
      <c r="AK319" s="88">
        <v>53</v>
      </c>
      <c r="AL319" s="88">
        <v>13</v>
      </c>
      <c r="AM319" s="87">
        <v>45</v>
      </c>
      <c r="AN319" s="87">
        <v>0</v>
      </c>
      <c r="AO319" s="91">
        <v>9</v>
      </c>
      <c r="AP319" s="91">
        <v>11</v>
      </c>
      <c r="AQ319" s="92">
        <v>17</v>
      </c>
      <c r="AR319" s="92">
        <v>76</v>
      </c>
      <c r="AS319" s="89">
        <v>33</v>
      </c>
      <c r="AT319" s="89">
        <v>10</v>
      </c>
      <c r="AU319" s="90">
        <v>13</v>
      </c>
      <c r="AV319" s="90">
        <v>5</v>
      </c>
      <c r="AW319" s="21">
        <f t="shared" si="53"/>
        <v>92.564537509267794</v>
      </c>
      <c r="AX319" s="21">
        <f>IFERROR(INT(AW319*'udziały-w-rynku'!$C$27),0)</f>
        <v>461</v>
      </c>
      <c r="AY319" s="39">
        <f t="shared" si="54"/>
        <v>461</v>
      </c>
      <c r="AZ319" s="34">
        <f t="shared" si="55"/>
        <v>271</v>
      </c>
      <c r="BA319" s="31">
        <f t="shared" si="56"/>
        <v>2.4263157894736844</v>
      </c>
      <c r="BB319" s="70" t="s">
        <v>429</v>
      </c>
      <c r="BC319" s="125" t="s">
        <v>426</v>
      </c>
      <c r="BD319" s="70">
        <f t="shared" si="61"/>
        <v>190</v>
      </c>
      <c r="BE319" s="71">
        <f t="shared" si="57"/>
        <v>3.0857781358002235E-4</v>
      </c>
      <c r="BF319" s="161">
        <f t="shared" si="58"/>
        <v>196.16322467063378</v>
      </c>
      <c r="BG319" s="39">
        <f>INT(IFERROR(AO319*(1/($AJ319/$AI319)),0)*'udziały-w-rynku'!$C$27)</f>
        <v>78</v>
      </c>
      <c r="BH319" s="39">
        <f>INT(IFERROR(AQ319*(1/($AJ319/$AI319)),0)*'udziały-w-rynku'!$C$27)</f>
        <v>147</v>
      </c>
      <c r="BI319" s="21">
        <f t="shared" si="59"/>
        <v>78.592531847491514</v>
      </c>
      <c r="BJ319" s="21">
        <f>IFERROR(INT(BI319*'udziały-w-rynku'!$C$27),0)</f>
        <v>391</v>
      </c>
      <c r="BK319" s="170">
        <f t="shared" si="60"/>
        <v>391</v>
      </c>
      <c r="BL319" s="40">
        <f>INT(IFERROR(AS319*(1/($AJ319/$AI319)),0)*'udziały-w-rynku'!$C$27)</f>
        <v>287</v>
      </c>
      <c r="BM319" s="40">
        <f>INT(IFERROR(AU319*(1/($AJ319/$AI319)),0)*'udziały-w-rynku'!$C$27)</f>
        <v>113</v>
      </c>
    </row>
    <row r="320" spans="1:65">
      <c r="A320" s="158">
        <f>VLOOKUP(B320,konwerter_rejonów!A:B,2,FALSE)</f>
        <v>317</v>
      </c>
      <c r="B320" s="11">
        <v>317</v>
      </c>
      <c r="C320" s="85">
        <f>IFERROR(VLOOKUP(A320,konwerter_rejonów!E:F,2,FALSE),A320)</f>
        <v>317</v>
      </c>
      <c r="D320" s="8" t="s">
        <v>385</v>
      </c>
      <c r="E320" s="8" t="str">
        <f>VLOOKUP(B320,konwerter_rejonów!A:C,3,FALSE)</f>
        <v>Cholewkarska</v>
      </c>
      <c r="F320" s="8">
        <v>1</v>
      </c>
      <c r="G320" s="8">
        <v>0</v>
      </c>
      <c r="H320" s="8">
        <v>0</v>
      </c>
      <c r="I320" s="8">
        <v>0</v>
      </c>
      <c r="J320" s="8">
        <v>0</v>
      </c>
      <c r="K320" s="8">
        <v>0</v>
      </c>
      <c r="L320" s="8">
        <v>0</v>
      </c>
      <c r="M320" s="19">
        <v>1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8">
        <v>0</v>
      </c>
      <c r="T320" s="8">
        <v>0</v>
      </c>
      <c r="U320" s="19">
        <v>0</v>
      </c>
      <c r="V320" s="8">
        <v>48</v>
      </c>
      <c r="W320" s="8">
        <v>1269</v>
      </c>
      <c r="X320" s="8">
        <v>574</v>
      </c>
      <c r="Y320" s="8">
        <v>84</v>
      </c>
      <c r="Z320" s="8">
        <v>0</v>
      </c>
      <c r="AA320" s="8">
        <v>0</v>
      </c>
      <c r="AB320" s="8">
        <v>0</v>
      </c>
      <c r="AC320" s="173">
        <v>317</v>
      </c>
      <c r="AD320" s="173">
        <v>314</v>
      </c>
      <c r="AE320" s="157">
        <f t="shared" si="50"/>
        <v>1</v>
      </c>
      <c r="AF320" s="157">
        <f t="shared" si="51"/>
        <v>0</v>
      </c>
      <c r="AG320" s="157">
        <f t="shared" si="52"/>
        <v>567532</v>
      </c>
      <c r="AH320" s="127">
        <v>13</v>
      </c>
      <c r="AI320" s="46">
        <v>77735</v>
      </c>
      <c r="AJ320" s="19">
        <v>44509</v>
      </c>
      <c r="AK320" s="88" t="s">
        <v>871</v>
      </c>
      <c r="AL320" s="88" t="s">
        <v>871</v>
      </c>
      <c r="AM320" s="87" t="s">
        <v>871</v>
      </c>
      <c r="AN320" s="87" t="s">
        <v>871</v>
      </c>
      <c r="AO320" s="91" t="s">
        <v>871</v>
      </c>
      <c r="AP320" s="91" t="s">
        <v>871</v>
      </c>
      <c r="AQ320" s="92" t="s">
        <v>871</v>
      </c>
      <c r="AR320" s="92" t="s">
        <v>871</v>
      </c>
      <c r="AS320" s="89" t="s">
        <v>871</v>
      </c>
      <c r="AT320" s="89" t="s">
        <v>871</v>
      </c>
      <c r="AU320" s="90" t="s">
        <v>871</v>
      </c>
      <c r="AV320" s="90" t="s">
        <v>871</v>
      </c>
      <c r="AW320" s="21">
        <f t="shared" si="53"/>
        <v>0</v>
      </c>
      <c r="AX320" s="21">
        <f>IFERROR(INT(AW320*'udziały-w-rynku'!$C$27),0)</f>
        <v>0</v>
      </c>
      <c r="AY320" s="39">
        <f t="shared" si="54"/>
        <v>0</v>
      </c>
      <c r="AZ320" s="34">
        <f t="shared" si="55"/>
        <v>0</v>
      </c>
      <c r="BA320" s="31" t="str">
        <f t="shared" si="56"/>
        <v/>
      </c>
      <c r="BB320" s="70" t="s">
        <v>429</v>
      </c>
      <c r="BC320" s="125" t="s">
        <v>426</v>
      </c>
      <c r="BD320" s="70">
        <f t="shared" si="61"/>
        <v>0</v>
      </c>
      <c r="BE320" s="71">
        <f t="shared" si="57"/>
        <v>0</v>
      </c>
      <c r="BF320" s="161">
        <f t="shared" si="58"/>
        <v>0</v>
      </c>
      <c r="BG320" s="39">
        <f>INT(IFERROR(AO320*(1/($AJ320/$AI320)),0)*'udziały-w-rynku'!$C$27)</f>
        <v>0</v>
      </c>
      <c r="BH320" s="39">
        <f>INT(IFERROR(AQ320*(1/($AJ320/$AI320)),0)*'udziały-w-rynku'!$C$27)</f>
        <v>0</v>
      </c>
      <c r="BI320" s="21">
        <f t="shared" si="59"/>
        <v>0</v>
      </c>
      <c r="BJ320" s="21">
        <f>IFERROR(INT(BI320*'udziały-w-rynku'!$C$27),0)</f>
        <v>0</v>
      </c>
      <c r="BK320" s="170">
        <f t="shared" si="60"/>
        <v>0</v>
      </c>
      <c r="BL320" s="40">
        <f>INT(IFERROR(AS320*(1/($AJ320/$AI320)),0)*'udziały-w-rynku'!$C$27)</f>
        <v>0</v>
      </c>
      <c r="BM320" s="40">
        <f>INT(IFERROR(AU320*(1/($AJ320/$AI320)),0)*'udziały-w-rynku'!$C$27)</f>
        <v>0</v>
      </c>
    </row>
    <row r="321" spans="1:65">
      <c r="A321" s="158">
        <f>VLOOKUP(B321,konwerter_rejonów!A:B,2,FALSE)</f>
        <v>318</v>
      </c>
      <c r="B321" s="11">
        <v>318</v>
      </c>
      <c r="C321" s="85" t="str">
        <f>IFERROR(VLOOKUP(A321,konwerter_rejonów!E:F,2,FALSE),A321)</f>
        <v>A28</v>
      </c>
      <c r="D321" s="8" t="s">
        <v>385</v>
      </c>
      <c r="E321" s="8" t="str">
        <f>VLOOKUP(B321,konwerter_rejonów!A:C,3,FALSE)</f>
        <v>Widawa</v>
      </c>
      <c r="F321" s="8">
        <v>38</v>
      </c>
      <c r="G321" s="8">
        <v>69</v>
      </c>
      <c r="H321" s="8">
        <v>34</v>
      </c>
      <c r="I321" s="8">
        <v>51</v>
      </c>
      <c r="J321" s="8">
        <v>237</v>
      </c>
      <c r="K321" s="8">
        <v>243</v>
      </c>
      <c r="L321" s="8">
        <v>186</v>
      </c>
      <c r="M321" s="19">
        <v>858</v>
      </c>
      <c r="N321" s="8">
        <v>1</v>
      </c>
      <c r="O321" s="8">
        <v>2</v>
      </c>
      <c r="P321" s="8">
        <v>1</v>
      </c>
      <c r="Q321" s="8">
        <v>0</v>
      </c>
      <c r="R321" s="8">
        <v>10</v>
      </c>
      <c r="S321" s="8">
        <v>1</v>
      </c>
      <c r="T321" s="8">
        <v>4</v>
      </c>
      <c r="U321" s="19">
        <v>19</v>
      </c>
      <c r="V321" s="8">
        <v>3394</v>
      </c>
      <c r="W321" s="8">
        <v>9352</v>
      </c>
      <c r="X321" s="8">
        <v>65729</v>
      </c>
      <c r="Y321" s="8">
        <v>2240</v>
      </c>
      <c r="Z321" s="8">
        <v>0</v>
      </c>
      <c r="AA321" s="8">
        <v>0</v>
      </c>
      <c r="AB321" s="8">
        <v>21</v>
      </c>
      <c r="AC321" s="173">
        <v>318</v>
      </c>
      <c r="AD321" s="173">
        <v>0</v>
      </c>
      <c r="AE321" s="157">
        <f t="shared" si="50"/>
        <v>877</v>
      </c>
      <c r="AF321" s="157">
        <f t="shared" si="51"/>
        <v>839</v>
      </c>
      <c r="AG321" s="157">
        <f t="shared" si="52"/>
        <v>567532</v>
      </c>
      <c r="AH321" s="127">
        <v>387</v>
      </c>
      <c r="AI321" s="46">
        <v>77735</v>
      </c>
      <c r="AJ321" s="19">
        <v>44509</v>
      </c>
      <c r="AK321" s="88">
        <v>208</v>
      </c>
      <c r="AL321" s="88">
        <v>136</v>
      </c>
      <c r="AM321" s="87">
        <v>68</v>
      </c>
      <c r="AN321" s="87">
        <v>0</v>
      </c>
      <c r="AO321" s="91">
        <v>68</v>
      </c>
      <c r="AP321" s="91">
        <v>14</v>
      </c>
      <c r="AQ321" s="92">
        <v>104</v>
      </c>
      <c r="AR321" s="92">
        <v>-1</v>
      </c>
      <c r="AS321" s="89">
        <v>49</v>
      </c>
      <c r="AT321" s="89">
        <v>22</v>
      </c>
      <c r="AU321" s="90">
        <v>84</v>
      </c>
      <c r="AV321" s="90">
        <v>79</v>
      </c>
      <c r="AW321" s="21">
        <f t="shared" si="53"/>
        <v>363.27214720618304</v>
      </c>
      <c r="AX321" s="21">
        <f>IFERROR(INT(AW321*'udziały-w-rynku'!$C$27),0)</f>
        <v>1809</v>
      </c>
      <c r="AY321" s="39">
        <f t="shared" si="54"/>
        <v>1809</v>
      </c>
      <c r="AZ321" s="34">
        <f t="shared" si="55"/>
        <v>970</v>
      </c>
      <c r="BA321" s="31">
        <f t="shared" si="56"/>
        <v>2.1561382598331349</v>
      </c>
      <c r="BB321" s="70" t="s">
        <v>429</v>
      </c>
      <c r="BC321" s="125" t="s">
        <v>426</v>
      </c>
      <c r="BD321" s="70">
        <f t="shared" si="61"/>
        <v>839</v>
      </c>
      <c r="BE321" s="71">
        <f t="shared" si="57"/>
        <v>1.3626146610191514E-3</v>
      </c>
      <c r="BF321" s="161">
        <f t="shared" si="58"/>
        <v>866.21550262453559</v>
      </c>
      <c r="BG321" s="39">
        <f>INT(IFERROR(AO321*(1/($AJ321/$AI321)),0)*'udziały-w-rynku'!$C$27)</f>
        <v>591</v>
      </c>
      <c r="BH321" s="39">
        <f>INT(IFERROR(AQ321*(1/($AJ321/$AI321)),0)*'udziały-w-rynku'!$C$27)</f>
        <v>904</v>
      </c>
      <c r="BI321" s="21">
        <f t="shared" si="59"/>
        <v>118.7620481250983</v>
      </c>
      <c r="BJ321" s="21">
        <f>IFERROR(INT(BI321*'udziały-w-rynku'!$C$27),0)</f>
        <v>591</v>
      </c>
      <c r="BK321" s="170">
        <f t="shared" si="60"/>
        <v>591</v>
      </c>
      <c r="BL321" s="40">
        <f>INT(IFERROR(AS321*(1/($AJ321/$AI321)),0)*'udziały-w-rynku'!$C$27)</f>
        <v>426</v>
      </c>
      <c r="BM321" s="40">
        <f>INT(IFERROR(AU321*(1/($AJ321/$AI321)),0)*'udziały-w-rynku'!$C$27)</f>
        <v>730</v>
      </c>
    </row>
    <row r="322" spans="1:65">
      <c r="A322" s="158">
        <f>VLOOKUP(B322,konwerter_rejonów!A:B,2,FALSE)</f>
        <v>319</v>
      </c>
      <c r="B322" s="11">
        <v>319</v>
      </c>
      <c r="C322" s="85" t="str">
        <f>IFERROR(VLOOKUP(A322,konwerter_rejonów!E:F,2,FALSE),A322)</f>
        <v>A28</v>
      </c>
      <c r="D322" s="8" t="s">
        <v>385</v>
      </c>
      <c r="E322" s="8" t="str">
        <f>VLOOKUP(B322,konwerter_rejonów!A:C,3,FALSE)</f>
        <v>Kominiarska</v>
      </c>
      <c r="F322" s="8">
        <v>82</v>
      </c>
      <c r="G322" s="8">
        <v>97</v>
      </c>
      <c r="H322" s="8">
        <v>30</v>
      </c>
      <c r="I322" s="8">
        <v>45</v>
      </c>
      <c r="J322" s="8">
        <v>261</v>
      </c>
      <c r="K322" s="8">
        <v>176</v>
      </c>
      <c r="L322" s="8">
        <v>113</v>
      </c>
      <c r="M322" s="19">
        <v>804</v>
      </c>
      <c r="N322" s="8">
        <v>0</v>
      </c>
      <c r="O322" s="8">
        <v>1</v>
      </c>
      <c r="P322" s="8">
        <v>0</v>
      </c>
      <c r="Q322" s="8">
        <v>1</v>
      </c>
      <c r="R322" s="8">
        <v>4</v>
      </c>
      <c r="S322" s="8">
        <v>0</v>
      </c>
      <c r="T322" s="8">
        <v>1</v>
      </c>
      <c r="U322" s="19">
        <v>7</v>
      </c>
      <c r="V322" s="8">
        <v>1736</v>
      </c>
      <c r="W322" s="8">
        <v>6513</v>
      </c>
      <c r="X322" s="8">
        <v>38818</v>
      </c>
      <c r="Y322" s="8">
        <v>2661</v>
      </c>
      <c r="Z322" s="8">
        <v>0</v>
      </c>
      <c r="AA322" s="8">
        <v>0</v>
      </c>
      <c r="AB322" s="8">
        <v>0</v>
      </c>
      <c r="AC322" s="173">
        <v>319</v>
      </c>
      <c r="AD322" s="173">
        <v>318</v>
      </c>
      <c r="AE322" s="157">
        <f t="shared" si="50"/>
        <v>811</v>
      </c>
      <c r="AF322" s="157">
        <f t="shared" si="51"/>
        <v>729</v>
      </c>
      <c r="AG322" s="157">
        <f t="shared" si="52"/>
        <v>567532</v>
      </c>
      <c r="AH322" s="127">
        <v>436</v>
      </c>
      <c r="AI322" s="46">
        <v>77735</v>
      </c>
      <c r="AJ322" s="19">
        <v>44509</v>
      </c>
      <c r="AK322" s="88" t="s">
        <v>871</v>
      </c>
      <c r="AL322" s="88" t="s">
        <v>871</v>
      </c>
      <c r="AM322" s="87" t="s">
        <v>871</v>
      </c>
      <c r="AN322" s="87" t="s">
        <v>871</v>
      </c>
      <c r="AO322" s="91" t="s">
        <v>871</v>
      </c>
      <c r="AP322" s="91" t="s">
        <v>871</v>
      </c>
      <c r="AQ322" s="92" t="s">
        <v>871</v>
      </c>
      <c r="AR322" s="92" t="s">
        <v>871</v>
      </c>
      <c r="AS322" s="89" t="s">
        <v>871</v>
      </c>
      <c r="AT322" s="89" t="s">
        <v>871</v>
      </c>
      <c r="AU322" s="90" t="s">
        <v>871</v>
      </c>
      <c r="AV322" s="90" t="s">
        <v>871</v>
      </c>
      <c r="AW322" s="21">
        <f t="shared" si="53"/>
        <v>0</v>
      </c>
      <c r="AX322" s="21">
        <f>IFERROR(INT(AW322*'udziały-w-rynku'!$C$27),0)</f>
        <v>0</v>
      </c>
      <c r="AY322" s="39">
        <f t="shared" si="54"/>
        <v>0</v>
      </c>
      <c r="AZ322" s="34">
        <f t="shared" si="55"/>
        <v>-729</v>
      </c>
      <c r="BA322" s="31">
        <f t="shared" si="56"/>
        <v>0</v>
      </c>
      <c r="BB322" s="70" t="s">
        <v>429</v>
      </c>
      <c r="BC322" s="125" t="s">
        <v>426</v>
      </c>
      <c r="BD322" s="70">
        <f t="shared" si="61"/>
        <v>729</v>
      </c>
      <c r="BE322" s="71">
        <f t="shared" si="57"/>
        <v>1.1839643478938752E-3</v>
      </c>
      <c r="BF322" s="161">
        <f t="shared" si="58"/>
        <v>752.64731992048439</v>
      </c>
      <c r="BG322" s="39">
        <f>INT(IFERROR(AO322*(1/($AJ322/$AI322)),0)*'udziały-w-rynku'!$C$27)</f>
        <v>0</v>
      </c>
      <c r="BH322" s="39">
        <f>INT(IFERROR(AQ322*(1/($AJ322/$AI322)),0)*'udziały-w-rynku'!$C$27)</f>
        <v>0</v>
      </c>
      <c r="BI322" s="21">
        <f t="shared" si="59"/>
        <v>0</v>
      </c>
      <c r="BJ322" s="21">
        <f>IFERROR(INT(BI322*'udziały-w-rynku'!$C$27),0)</f>
        <v>0</v>
      </c>
      <c r="BK322" s="170">
        <f t="shared" si="60"/>
        <v>0</v>
      </c>
      <c r="BL322" s="40">
        <f>INT(IFERROR(AS322*(1/($AJ322/$AI322)),0)*'udziały-w-rynku'!$C$27)</f>
        <v>0</v>
      </c>
      <c r="BM322" s="40">
        <f>INT(IFERROR(AU322*(1/($AJ322/$AI322)),0)*'udziały-w-rynku'!$C$27)</f>
        <v>0</v>
      </c>
    </row>
    <row r="323" spans="1:65">
      <c r="A323" s="158">
        <f>VLOOKUP(B323,konwerter_rejonów!A:B,2,FALSE)</f>
        <v>320</v>
      </c>
      <c r="B323" s="11">
        <v>320</v>
      </c>
      <c r="C323" s="85" t="str">
        <f>IFERROR(VLOOKUP(A323,konwerter_rejonów!E:F,2,FALSE),A323)</f>
        <v>A29</v>
      </c>
      <c r="D323" s="8" t="s">
        <v>385</v>
      </c>
      <c r="E323" s="8" t="str">
        <f>VLOOKUP(B323,konwerter_rejonów!A:C,3,FALSE)</f>
        <v>Lipa Piotrowska</v>
      </c>
      <c r="F323" s="8">
        <v>23</v>
      </c>
      <c r="G323" s="8">
        <v>28</v>
      </c>
      <c r="H323" s="8">
        <v>12</v>
      </c>
      <c r="I323" s="8">
        <v>24</v>
      </c>
      <c r="J323" s="8">
        <v>118</v>
      </c>
      <c r="K323" s="8">
        <v>108</v>
      </c>
      <c r="L323" s="8">
        <v>74</v>
      </c>
      <c r="M323" s="19">
        <v>387</v>
      </c>
      <c r="N323" s="8">
        <v>0</v>
      </c>
      <c r="O323" s="8">
        <v>0</v>
      </c>
      <c r="P323" s="8">
        <v>0</v>
      </c>
      <c r="Q323" s="8">
        <v>2</v>
      </c>
      <c r="R323" s="8">
        <v>5</v>
      </c>
      <c r="S323" s="8">
        <v>2</v>
      </c>
      <c r="T323" s="8">
        <v>0</v>
      </c>
      <c r="U323" s="19">
        <v>9</v>
      </c>
      <c r="V323" s="8">
        <v>4</v>
      </c>
      <c r="W323" s="8">
        <v>4573</v>
      </c>
      <c r="X323" s="8">
        <v>18603</v>
      </c>
      <c r="Y323" s="8">
        <v>976</v>
      </c>
      <c r="Z323" s="8">
        <v>0</v>
      </c>
      <c r="AA323" s="8">
        <v>0</v>
      </c>
      <c r="AB323" s="8">
        <v>0</v>
      </c>
      <c r="AC323" s="173">
        <v>320</v>
      </c>
      <c r="AD323" s="173">
        <v>321</v>
      </c>
      <c r="AE323" s="157">
        <f t="shared" si="50"/>
        <v>396</v>
      </c>
      <c r="AF323" s="157">
        <f t="shared" si="51"/>
        <v>373</v>
      </c>
      <c r="AG323" s="157">
        <f t="shared" si="52"/>
        <v>567532</v>
      </c>
      <c r="AH323" s="127">
        <v>164</v>
      </c>
      <c r="AI323" s="46">
        <v>77735</v>
      </c>
      <c r="AJ323" s="19">
        <v>44509</v>
      </c>
      <c r="AK323" s="88" t="s">
        <v>871</v>
      </c>
      <c r="AL323" s="88" t="s">
        <v>871</v>
      </c>
      <c r="AM323" s="87" t="s">
        <v>871</v>
      </c>
      <c r="AN323" s="87" t="s">
        <v>871</v>
      </c>
      <c r="AO323" s="91" t="s">
        <v>871</v>
      </c>
      <c r="AP323" s="91" t="s">
        <v>871</v>
      </c>
      <c r="AQ323" s="92" t="s">
        <v>871</v>
      </c>
      <c r="AR323" s="92" t="s">
        <v>871</v>
      </c>
      <c r="AS323" s="89" t="s">
        <v>871</v>
      </c>
      <c r="AT323" s="89" t="s">
        <v>871</v>
      </c>
      <c r="AU323" s="90" t="s">
        <v>871</v>
      </c>
      <c r="AV323" s="90" t="s">
        <v>871</v>
      </c>
      <c r="AW323" s="21">
        <f t="shared" si="53"/>
        <v>0</v>
      </c>
      <c r="AX323" s="21">
        <f>IFERROR(INT(AW323*'udziały-w-rynku'!$C$27),0)</f>
        <v>0</v>
      </c>
      <c r="AY323" s="39">
        <f t="shared" si="54"/>
        <v>0</v>
      </c>
      <c r="AZ323" s="34">
        <f t="shared" si="55"/>
        <v>-373</v>
      </c>
      <c r="BA323" s="31">
        <f t="shared" si="56"/>
        <v>0</v>
      </c>
      <c r="BB323" s="70" t="s">
        <v>429</v>
      </c>
      <c r="BC323" s="125" t="s">
        <v>426</v>
      </c>
      <c r="BD323" s="70">
        <f t="shared" si="61"/>
        <v>373</v>
      </c>
      <c r="BE323" s="71">
        <f t="shared" si="57"/>
        <v>6.0578697087025439E-4</v>
      </c>
      <c r="BF323" s="161">
        <f t="shared" si="58"/>
        <v>385.09938316919158</v>
      </c>
      <c r="BG323" s="39">
        <f>INT(IFERROR(AO323*(1/($AJ323/$AI323)),0)*'udziały-w-rynku'!$C$27)</f>
        <v>0</v>
      </c>
      <c r="BH323" s="39">
        <f>INT(IFERROR(AQ323*(1/($AJ323/$AI323)),0)*'udziały-w-rynku'!$C$27)</f>
        <v>0</v>
      </c>
      <c r="BI323" s="21">
        <f t="shared" si="59"/>
        <v>0</v>
      </c>
      <c r="BJ323" s="21">
        <f>IFERROR(INT(BI323*'udziały-w-rynku'!$C$27),0)</f>
        <v>0</v>
      </c>
      <c r="BK323" s="170">
        <f t="shared" si="60"/>
        <v>0</v>
      </c>
      <c r="BL323" s="40">
        <f>INT(IFERROR(AS323*(1/($AJ323/$AI323)),0)*'udziały-w-rynku'!$C$27)</f>
        <v>0</v>
      </c>
      <c r="BM323" s="40">
        <f>INT(IFERROR(AU323*(1/($AJ323/$AI323)),0)*'udziały-w-rynku'!$C$27)</f>
        <v>0</v>
      </c>
    </row>
    <row r="324" spans="1:65">
      <c r="A324" s="158">
        <f>VLOOKUP(B324,konwerter_rejonów!A:B,2,FALSE)</f>
        <v>321</v>
      </c>
      <c r="B324" s="11">
        <v>321</v>
      </c>
      <c r="C324" s="85" t="str">
        <f>IFERROR(VLOOKUP(A324,konwerter_rejonów!E:F,2,FALSE),A324)</f>
        <v>A29</v>
      </c>
      <c r="D324" s="8" t="s">
        <v>385</v>
      </c>
      <c r="E324" s="8" t="str">
        <f>VLOOKUP(B324,konwerter_rejonów!A:C,3,FALSE)</f>
        <v>Kminkowa</v>
      </c>
      <c r="F324" s="8">
        <v>210</v>
      </c>
      <c r="G324" s="8">
        <v>81</v>
      </c>
      <c r="H324" s="8">
        <v>15</v>
      </c>
      <c r="I324" s="8">
        <v>33</v>
      </c>
      <c r="J324" s="8">
        <v>570</v>
      </c>
      <c r="K324" s="8">
        <v>100</v>
      </c>
      <c r="L324" s="8">
        <v>60</v>
      </c>
      <c r="M324" s="19">
        <v>1069</v>
      </c>
      <c r="N324" s="8">
        <v>4</v>
      </c>
      <c r="O324" s="8">
        <v>4</v>
      </c>
      <c r="P324" s="8">
        <v>3</v>
      </c>
      <c r="Q324" s="8">
        <v>1</v>
      </c>
      <c r="R324" s="8">
        <v>28</v>
      </c>
      <c r="S324" s="8">
        <v>12</v>
      </c>
      <c r="T324" s="8">
        <v>2</v>
      </c>
      <c r="U324" s="19">
        <v>54</v>
      </c>
      <c r="V324" s="8">
        <v>555</v>
      </c>
      <c r="W324" s="8">
        <v>87</v>
      </c>
      <c r="X324" s="8">
        <v>65938</v>
      </c>
      <c r="Y324" s="8">
        <v>20</v>
      </c>
      <c r="Z324" s="8">
        <v>0</v>
      </c>
      <c r="AA324" s="8">
        <v>0</v>
      </c>
      <c r="AB324" s="8">
        <v>5</v>
      </c>
      <c r="AC324" s="173">
        <v>321</v>
      </c>
      <c r="AD324" s="173">
        <v>0</v>
      </c>
      <c r="AE324" s="157">
        <f t="shared" ref="AE324:AE374" si="62">M324+U324</f>
        <v>1123</v>
      </c>
      <c r="AF324" s="157">
        <f t="shared" ref="AF324:AF378" si="63">AE324-F324</f>
        <v>913</v>
      </c>
      <c r="AG324" s="157">
        <f t="shared" ref="AG324:AG378" si="64">SUM($AF$4:$AF$378)</f>
        <v>567532</v>
      </c>
      <c r="AH324" s="127">
        <v>211</v>
      </c>
      <c r="AI324" s="46">
        <v>77735</v>
      </c>
      <c r="AJ324" s="19">
        <v>44509</v>
      </c>
      <c r="AK324" s="88">
        <v>39</v>
      </c>
      <c r="AL324" s="88">
        <v>-1</v>
      </c>
      <c r="AM324" s="87">
        <v>25</v>
      </c>
      <c r="AN324" s="87">
        <v>0</v>
      </c>
      <c r="AO324" s="91">
        <v>13</v>
      </c>
      <c r="AP324" s="91">
        <v>59</v>
      </c>
      <c r="AQ324" s="92">
        <v>6</v>
      </c>
      <c r="AR324" s="92">
        <v>51</v>
      </c>
      <c r="AS324" s="89">
        <v>19</v>
      </c>
      <c r="AT324" s="89">
        <v>-1</v>
      </c>
      <c r="AU324" s="90">
        <v>2</v>
      </c>
      <c r="AV324" s="90">
        <v>-1</v>
      </c>
      <c r="AW324" s="21">
        <f t="shared" ref="AW324:AW378" si="65">IFERROR(AK324*(1/($AJ324/$AI324)),0)</f>
        <v>68.113527601159319</v>
      </c>
      <c r="AX324" s="21">
        <f>IFERROR(INT(AW324*'udziały-w-rynku'!$C$27),0)</f>
        <v>339</v>
      </c>
      <c r="AY324" s="39">
        <f t="shared" ref="AY324:AY378" si="66">AX324</f>
        <v>339</v>
      </c>
      <c r="AZ324" s="34">
        <f t="shared" ref="AZ324:AZ378" si="67">AX324-AF324</f>
        <v>-574</v>
      </c>
      <c r="BA324" s="31">
        <f t="shared" ref="BA324:BA378" si="68">IFERROR(AX324/AF324,"")</f>
        <v>0.37130339539978097</v>
      </c>
      <c r="BB324" s="70" t="s">
        <v>429</v>
      </c>
      <c r="BC324" s="125" t="s">
        <v>426</v>
      </c>
      <c r="BD324" s="70">
        <f t="shared" si="61"/>
        <v>913</v>
      </c>
      <c r="BE324" s="71">
        <f t="shared" ref="BE324:BE378" si="69">IFERROR(BD324/$BD$380,0)</f>
        <v>1.4827975989397915E-3</v>
      </c>
      <c r="BF324" s="161">
        <f t="shared" ref="BF324:BF378" si="70">BE324*$AY$380</f>
        <v>942.61591644362443</v>
      </c>
      <c r="BG324" s="39">
        <f>INT(IFERROR(AO324*(1/($AJ324/$AI324)),0)*'udziały-w-rynku'!$C$27)</f>
        <v>113</v>
      </c>
      <c r="BH324" s="39">
        <f>INT(IFERROR(AQ324*(1/($AJ324/$AI324)),0)*'udziały-w-rynku'!$C$27)</f>
        <v>52</v>
      </c>
      <c r="BI324" s="21">
        <f t="shared" ref="BI324:BI378" si="71">IFERROR(AM324*(1/($AJ324/$AI324)),0)</f>
        <v>43.662517693050845</v>
      </c>
      <c r="BJ324" s="21">
        <f>IFERROR(INT(BI324*'udziały-w-rynku'!$C$27),0)</f>
        <v>217</v>
      </c>
      <c r="BK324" s="170">
        <f t="shared" ref="BK324:BK378" si="72">BJ324</f>
        <v>217</v>
      </c>
      <c r="BL324" s="40">
        <f>INT(IFERROR(AS324*(1/($AJ324/$AI324)),0)*'udziały-w-rynku'!$C$27)</f>
        <v>165</v>
      </c>
      <c r="BM324" s="40">
        <f>INT(IFERROR(AU324*(1/($AJ324/$AI324)),0)*'udziały-w-rynku'!$C$27)</f>
        <v>17</v>
      </c>
    </row>
    <row r="325" spans="1:65">
      <c r="A325" s="158">
        <f>VLOOKUP(B325,konwerter_rejonów!A:B,2,FALSE)</f>
        <v>322</v>
      </c>
      <c r="B325" s="11">
        <v>322</v>
      </c>
      <c r="C325" s="85">
        <f>IFERROR(VLOOKUP(A325,konwerter_rejonów!E:F,2,FALSE),A325)</f>
        <v>322</v>
      </c>
      <c r="D325" s="8" t="s">
        <v>385</v>
      </c>
      <c r="E325" s="8" t="str">
        <f>VLOOKUP(B325,konwerter_rejonów!A:C,3,FALSE)</f>
        <v>Zalipie</v>
      </c>
      <c r="F325" s="8">
        <v>0</v>
      </c>
      <c r="G325" s="8">
        <v>0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19">
        <v>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8">
        <v>0</v>
      </c>
      <c r="T325" s="8">
        <v>0</v>
      </c>
      <c r="U325" s="19">
        <v>0</v>
      </c>
      <c r="V325" s="8">
        <v>13</v>
      </c>
      <c r="W325" s="8">
        <v>13</v>
      </c>
      <c r="X325" s="8">
        <v>703</v>
      </c>
      <c r="Y325" s="8">
        <v>0</v>
      </c>
      <c r="Z325" s="8">
        <v>0</v>
      </c>
      <c r="AA325" s="8">
        <v>0</v>
      </c>
      <c r="AB325" s="8">
        <v>0</v>
      </c>
      <c r="AC325" s="173">
        <v>322</v>
      </c>
      <c r="AD325" s="173">
        <v>323</v>
      </c>
      <c r="AE325" s="157">
        <f t="shared" si="62"/>
        <v>0</v>
      </c>
      <c r="AF325" s="157">
        <f t="shared" si="63"/>
        <v>0</v>
      </c>
      <c r="AG325" s="157">
        <f t="shared" si="64"/>
        <v>567532</v>
      </c>
      <c r="AH325" s="127">
        <v>0</v>
      </c>
      <c r="AI325" s="46">
        <v>77735</v>
      </c>
      <c r="AJ325" s="19">
        <v>44509</v>
      </c>
      <c r="AK325" s="88" t="s">
        <v>871</v>
      </c>
      <c r="AL325" s="88" t="s">
        <v>871</v>
      </c>
      <c r="AM325" s="87" t="s">
        <v>871</v>
      </c>
      <c r="AN325" s="87" t="s">
        <v>871</v>
      </c>
      <c r="AO325" s="91" t="s">
        <v>871</v>
      </c>
      <c r="AP325" s="91" t="s">
        <v>871</v>
      </c>
      <c r="AQ325" s="92" t="s">
        <v>871</v>
      </c>
      <c r="AR325" s="92" t="s">
        <v>871</v>
      </c>
      <c r="AS325" s="89" t="s">
        <v>871</v>
      </c>
      <c r="AT325" s="89" t="s">
        <v>871</v>
      </c>
      <c r="AU325" s="90" t="s">
        <v>871</v>
      </c>
      <c r="AV325" s="90" t="s">
        <v>871</v>
      </c>
      <c r="AW325" s="21">
        <f t="shared" si="65"/>
        <v>0</v>
      </c>
      <c r="AX325" s="21">
        <f>IFERROR(INT(AW325*'udziały-w-rynku'!$C$27),0)</f>
        <v>0</v>
      </c>
      <c r="AY325" s="39">
        <f t="shared" si="66"/>
        <v>0</v>
      </c>
      <c r="AZ325" s="34">
        <f t="shared" si="67"/>
        <v>0</v>
      </c>
      <c r="BA325" s="31" t="str">
        <f t="shared" si="68"/>
        <v/>
      </c>
      <c r="BB325" s="70" t="s">
        <v>429</v>
      </c>
      <c r="BC325" s="125" t="s">
        <v>426</v>
      </c>
      <c r="BD325" s="70">
        <f t="shared" si="61"/>
        <v>0</v>
      </c>
      <c r="BE325" s="71">
        <f t="shared" si="69"/>
        <v>0</v>
      </c>
      <c r="BF325" s="161">
        <f t="shared" si="70"/>
        <v>0</v>
      </c>
      <c r="BG325" s="39">
        <f>INT(IFERROR(AO325*(1/($AJ325/$AI325)),0)*'udziały-w-rynku'!$C$27)</f>
        <v>0</v>
      </c>
      <c r="BH325" s="39">
        <f>INT(IFERROR(AQ325*(1/($AJ325/$AI325)),0)*'udziały-w-rynku'!$C$27)</f>
        <v>0</v>
      </c>
      <c r="BI325" s="21">
        <f t="shared" si="71"/>
        <v>0</v>
      </c>
      <c r="BJ325" s="21">
        <f>IFERROR(INT(BI325*'udziały-w-rynku'!$C$27),0)</f>
        <v>0</v>
      </c>
      <c r="BK325" s="170">
        <f t="shared" si="72"/>
        <v>0</v>
      </c>
      <c r="BL325" s="40">
        <f>INT(IFERROR(AS325*(1/($AJ325/$AI325)),0)*'udziały-w-rynku'!$C$27)</f>
        <v>0</v>
      </c>
      <c r="BM325" s="40">
        <f>INT(IFERROR(AU325*(1/($AJ325/$AI325)),0)*'udziały-w-rynku'!$C$27)</f>
        <v>0</v>
      </c>
    </row>
    <row r="326" spans="1:65">
      <c r="A326" s="158">
        <f>VLOOKUP(B326,konwerter_rejonów!A:B,2,FALSE)</f>
        <v>323</v>
      </c>
      <c r="B326" s="11">
        <v>323</v>
      </c>
      <c r="C326" s="85" t="str">
        <f>IFERROR(VLOOKUP(A326,konwerter_rejonów!E:F,2,FALSE),A326)</f>
        <v>A52</v>
      </c>
      <c r="D326" s="8" t="s">
        <v>385</v>
      </c>
      <c r="E326" s="8" t="str">
        <f>VLOOKUP(B326,konwerter_rejonów!A:C,3,FALSE)</f>
        <v>Świnary</v>
      </c>
      <c r="F326" s="8">
        <v>44</v>
      </c>
      <c r="G326" s="8">
        <v>64</v>
      </c>
      <c r="H326" s="8">
        <v>31</v>
      </c>
      <c r="I326" s="8">
        <v>32</v>
      </c>
      <c r="J326" s="8">
        <v>210</v>
      </c>
      <c r="K326" s="8">
        <v>199</v>
      </c>
      <c r="L326" s="8">
        <v>136</v>
      </c>
      <c r="M326" s="19">
        <v>716</v>
      </c>
      <c r="N326" s="8">
        <v>0</v>
      </c>
      <c r="O326" s="8">
        <v>0</v>
      </c>
      <c r="P326" s="8">
        <v>1</v>
      </c>
      <c r="Q326" s="8">
        <v>1</v>
      </c>
      <c r="R326" s="8">
        <v>3</v>
      </c>
      <c r="S326" s="8">
        <v>0</v>
      </c>
      <c r="T326" s="8">
        <v>0</v>
      </c>
      <c r="U326" s="19">
        <v>5</v>
      </c>
      <c r="V326" s="8">
        <v>1248</v>
      </c>
      <c r="W326" s="8">
        <v>757</v>
      </c>
      <c r="X326" s="8">
        <v>37586</v>
      </c>
      <c r="Y326" s="8">
        <v>1409</v>
      </c>
      <c r="Z326" s="8">
        <v>38</v>
      </c>
      <c r="AA326" s="8">
        <v>0</v>
      </c>
      <c r="AB326" s="8">
        <v>15</v>
      </c>
      <c r="AC326" s="173">
        <v>323</v>
      </c>
      <c r="AD326" s="173">
        <v>0</v>
      </c>
      <c r="AE326" s="157">
        <f t="shared" si="62"/>
        <v>721</v>
      </c>
      <c r="AF326" s="157">
        <f t="shared" si="63"/>
        <v>677</v>
      </c>
      <c r="AG326" s="157">
        <f t="shared" si="64"/>
        <v>567532</v>
      </c>
      <c r="AH326" s="127">
        <v>195</v>
      </c>
      <c r="AI326" s="46">
        <v>77735</v>
      </c>
      <c r="AJ326" s="19">
        <v>44509</v>
      </c>
      <c r="AK326" s="88">
        <v>238</v>
      </c>
      <c r="AL326" s="88">
        <v>124</v>
      </c>
      <c r="AM326" s="87">
        <v>72</v>
      </c>
      <c r="AN326" s="87">
        <v>0</v>
      </c>
      <c r="AO326" s="91">
        <v>89</v>
      </c>
      <c r="AP326" s="91">
        <v>105</v>
      </c>
      <c r="AQ326" s="92">
        <v>65</v>
      </c>
      <c r="AR326" s="92">
        <v>-1</v>
      </c>
      <c r="AS326" s="89">
        <v>58</v>
      </c>
      <c r="AT326" s="89">
        <v>28</v>
      </c>
      <c r="AU326" s="90">
        <v>53</v>
      </c>
      <c r="AV326" s="90">
        <v>36</v>
      </c>
      <c r="AW326" s="21">
        <f t="shared" si="65"/>
        <v>415.66716843784405</v>
      </c>
      <c r="AX326" s="21">
        <f>IFERROR(INT(AW326*'udziały-w-rynku'!$C$27),0)</f>
        <v>2070</v>
      </c>
      <c r="AY326" s="39">
        <f t="shared" si="66"/>
        <v>2070</v>
      </c>
      <c r="AZ326" s="34">
        <f t="shared" si="67"/>
        <v>1393</v>
      </c>
      <c r="BA326" s="31">
        <f t="shared" si="68"/>
        <v>3.0576070901033972</v>
      </c>
      <c r="BB326" s="70" t="s">
        <v>429</v>
      </c>
      <c r="BC326" s="125" t="s">
        <v>426</v>
      </c>
      <c r="BD326" s="70">
        <f t="shared" si="61"/>
        <v>677</v>
      </c>
      <c r="BE326" s="71">
        <f t="shared" si="69"/>
        <v>1.0995114725982902E-3</v>
      </c>
      <c r="BF326" s="161">
        <f t="shared" si="70"/>
        <v>698.96054264220572</v>
      </c>
      <c r="BG326" s="39">
        <f>INT(IFERROR(AO326*(1/($AJ326/$AI326)),0)*'udziały-w-rynku'!$C$27)</f>
        <v>774</v>
      </c>
      <c r="BH326" s="39">
        <f>INT(IFERROR(AQ326*(1/($AJ326/$AI326)),0)*'udziały-w-rynku'!$C$27)</f>
        <v>565</v>
      </c>
      <c r="BI326" s="21">
        <f t="shared" si="71"/>
        <v>125.74805095598643</v>
      </c>
      <c r="BJ326" s="21">
        <f>IFERROR(INT(BI326*'udziały-w-rynku'!$C$27),0)</f>
        <v>626</v>
      </c>
      <c r="BK326" s="170">
        <f t="shared" si="72"/>
        <v>626</v>
      </c>
      <c r="BL326" s="40">
        <f>INT(IFERROR(AS326*(1/($AJ326/$AI326)),0)*'udziały-w-rynku'!$C$27)</f>
        <v>504</v>
      </c>
      <c r="BM326" s="40">
        <f>INT(IFERROR(AU326*(1/($AJ326/$AI326)),0)*'udziały-w-rynku'!$C$27)</f>
        <v>461</v>
      </c>
    </row>
    <row r="327" spans="1:65">
      <c r="A327" s="158">
        <f>VLOOKUP(B327,konwerter_rejonów!A:B,2,FALSE)</f>
        <v>324</v>
      </c>
      <c r="B327" s="11">
        <v>324</v>
      </c>
      <c r="C327" s="85">
        <f>IFERROR(VLOOKUP(A327,konwerter_rejonów!E:F,2,FALSE),A327)</f>
        <v>324</v>
      </c>
      <c r="D327" s="8" t="s">
        <v>385</v>
      </c>
      <c r="E327" s="8" t="str">
        <f>VLOOKUP(B327,konwerter_rejonów!A:C,3,FALSE)</f>
        <v>Wrzosowa</v>
      </c>
      <c r="F327" s="8">
        <v>0</v>
      </c>
      <c r="G327" s="8">
        <v>0</v>
      </c>
      <c r="H327" s="8">
        <v>0</v>
      </c>
      <c r="I327" s="8">
        <v>0</v>
      </c>
      <c r="J327" s="8">
        <v>0</v>
      </c>
      <c r="K327" s="8">
        <v>0</v>
      </c>
      <c r="L327" s="8">
        <v>0</v>
      </c>
      <c r="M327" s="19">
        <v>0</v>
      </c>
      <c r="N327" s="8">
        <v>0</v>
      </c>
      <c r="O327" s="8">
        <v>0</v>
      </c>
      <c r="P327" s="8">
        <v>0</v>
      </c>
      <c r="Q327" s="8">
        <v>0</v>
      </c>
      <c r="R327" s="8">
        <v>0</v>
      </c>
      <c r="S327" s="8">
        <v>0</v>
      </c>
      <c r="T327" s="8">
        <v>0</v>
      </c>
      <c r="U327" s="19">
        <v>0</v>
      </c>
      <c r="V327" s="8">
        <v>0</v>
      </c>
      <c r="W327" s="8">
        <v>0</v>
      </c>
      <c r="X327" s="8">
        <v>0</v>
      </c>
      <c r="Y327" s="8">
        <v>0</v>
      </c>
      <c r="Z327" s="8">
        <v>0</v>
      </c>
      <c r="AA327" s="8">
        <v>0</v>
      </c>
      <c r="AB327" s="8">
        <v>5</v>
      </c>
      <c r="AC327" s="173">
        <v>324</v>
      </c>
      <c r="AD327" s="173">
        <v>0</v>
      </c>
      <c r="AE327" s="157">
        <f t="shared" si="62"/>
        <v>0</v>
      </c>
      <c r="AF327" s="157">
        <f t="shared" si="63"/>
        <v>0</v>
      </c>
      <c r="AG327" s="157">
        <f t="shared" si="64"/>
        <v>567532</v>
      </c>
      <c r="AH327" s="127">
        <v>0</v>
      </c>
      <c r="AI327" s="46">
        <v>77735</v>
      </c>
      <c r="AJ327" s="19">
        <v>44509</v>
      </c>
      <c r="AK327" s="88">
        <v>0</v>
      </c>
      <c r="AL327" s="88">
        <v>0</v>
      </c>
      <c r="AM327" s="87">
        <v>4</v>
      </c>
      <c r="AN327" s="87">
        <v>0</v>
      </c>
      <c r="AO327" s="91" t="s">
        <v>871</v>
      </c>
      <c r="AP327" s="91" t="s">
        <v>871</v>
      </c>
      <c r="AQ327" s="92">
        <v>5</v>
      </c>
      <c r="AR327" s="92">
        <v>40</v>
      </c>
      <c r="AS327" s="89">
        <v>2</v>
      </c>
      <c r="AT327" s="89">
        <v>6</v>
      </c>
      <c r="AU327" s="90">
        <v>5</v>
      </c>
      <c r="AV327" s="90">
        <v>5</v>
      </c>
      <c r="AW327" s="21">
        <f t="shared" si="65"/>
        <v>0</v>
      </c>
      <c r="AX327" s="21">
        <f>IFERROR(INT(AW327*'udziały-w-rynku'!$C$27),0)</f>
        <v>0</v>
      </c>
      <c r="AY327" s="39">
        <f t="shared" si="66"/>
        <v>0</v>
      </c>
      <c r="AZ327" s="34">
        <f t="shared" si="67"/>
        <v>0</v>
      </c>
      <c r="BA327" s="31" t="str">
        <f t="shared" si="68"/>
        <v/>
      </c>
      <c r="BB327" s="70" t="s">
        <v>429</v>
      </c>
      <c r="BC327" s="125" t="s">
        <v>426</v>
      </c>
      <c r="BD327" s="70">
        <f t="shared" si="61"/>
        <v>0</v>
      </c>
      <c r="BE327" s="71">
        <f t="shared" si="69"/>
        <v>0</v>
      </c>
      <c r="BF327" s="161">
        <f t="shared" si="70"/>
        <v>0</v>
      </c>
      <c r="BG327" s="39">
        <f>INT(IFERROR(AO327*(1/($AJ327/$AI327)),0)*'udziały-w-rynku'!$C$27)</f>
        <v>0</v>
      </c>
      <c r="BH327" s="39">
        <f>INT(IFERROR(AQ327*(1/($AJ327/$AI327)),0)*'udziały-w-rynku'!$C$27)</f>
        <v>43</v>
      </c>
      <c r="BI327" s="21">
        <f t="shared" si="71"/>
        <v>6.9860028308881352</v>
      </c>
      <c r="BJ327" s="21">
        <f>IFERROR(INT(BI327*'udziały-w-rynku'!$C$27),0)</f>
        <v>34</v>
      </c>
      <c r="BK327" s="170">
        <f t="shared" si="72"/>
        <v>34</v>
      </c>
      <c r="BL327" s="40">
        <f>INT(IFERROR(AS327*(1/($AJ327/$AI327)),0)*'udziały-w-rynku'!$C$27)</f>
        <v>17</v>
      </c>
      <c r="BM327" s="40">
        <f>INT(IFERROR(AU327*(1/($AJ327/$AI327)),0)*'udziały-w-rynku'!$C$27)</f>
        <v>43</v>
      </c>
    </row>
    <row r="328" spans="1:65">
      <c r="A328" s="158">
        <f>VLOOKUP(B328,konwerter_rejonów!A:B,2,FALSE)</f>
        <v>325</v>
      </c>
      <c r="B328" s="11">
        <v>325</v>
      </c>
      <c r="C328" s="85">
        <f>IFERROR(VLOOKUP(A328,konwerter_rejonów!E:F,2,FALSE),A328)</f>
        <v>325</v>
      </c>
      <c r="D328" s="8" t="s">
        <v>385</v>
      </c>
      <c r="E328" s="8" t="str">
        <f>VLOOKUP(B328,konwerter_rejonów!A:C,3,FALSE)</f>
        <v>Kaczeńcowa</v>
      </c>
      <c r="F328" s="8">
        <v>0</v>
      </c>
      <c r="G328" s="8">
        <v>0</v>
      </c>
      <c r="H328" s="8">
        <v>0</v>
      </c>
      <c r="I328" s="8">
        <v>0</v>
      </c>
      <c r="J328" s="8">
        <v>0</v>
      </c>
      <c r="K328" s="8">
        <v>0</v>
      </c>
      <c r="L328" s="8">
        <v>0</v>
      </c>
      <c r="M328" s="19">
        <v>0</v>
      </c>
      <c r="N328" s="8">
        <v>0</v>
      </c>
      <c r="O328" s="8">
        <v>0</v>
      </c>
      <c r="P328" s="8">
        <v>0</v>
      </c>
      <c r="Q328" s="8">
        <v>0</v>
      </c>
      <c r="R328" s="8">
        <v>0</v>
      </c>
      <c r="S328" s="8">
        <v>0</v>
      </c>
      <c r="T328" s="8">
        <v>0</v>
      </c>
      <c r="U328" s="19">
        <v>0</v>
      </c>
      <c r="V328" s="8">
        <v>0</v>
      </c>
      <c r="W328" s="8">
        <v>0</v>
      </c>
      <c r="X328" s="8">
        <v>0</v>
      </c>
      <c r="Y328" s="8">
        <v>0</v>
      </c>
      <c r="Z328" s="8">
        <v>0</v>
      </c>
      <c r="AA328" s="8">
        <v>0</v>
      </c>
      <c r="AB328" s="8">
        <v>0</v>
      </c>
      <c r="AC328" s="173">
        <v>325</v>
      </c>
      <c r="AD328" s="173">
        <v>324</v>
      </c>
      <c r="AE328" s="157">
        <f t="shared" si="62"/>
        <v>0</v>
      </c>
      <c r="AF328" s="157">
        <f t="shared" si="63"/>
        <v>0</v>
      </c>
      <c r="AG328" s="157">
        <f t="shared" si="64"/>
        <v>567532</v>
      </c>
      <c r="AH328" s="127">
        <v>0</v>
      </c>
      <c r="AI328" s="46">
        <v>77735</v>
      </c>
      <c r="AJ328" s="19">
        <v>44509</v>
      </c>
      <c r="AK328" s="88" t="s">
        <v>871</v>
      </c>
      <c r="AL328" s="88" t="s">
        <v>871</v>
      </c>
      <c r="AM328" s="87" t="s">
        <v>871</v>
      </c>
      <c r="AN328" s="87" t="s">
        <v>871</v>
      </c>
      <c r="AO328" s="91" t="s">
        <v>871</v>
      </c>
      <c r="AP328" s="91" t="s">
        <v>871</v>
      </c>
      <c r="AQ328" s="92" t="s">
        <v>871</v>
      </c>
      <c r="AR328" s="92" t="s">
        <v>871</v>
      </c>
      <c r="AS328" s="89" t="s">
        <v>871</v>
      </c>
      <c r="AT328" s="89" t="s">
        <v>871</v>
      </c>
      <c r="AU328" s="90" t="s">
        <v>871</v>
      </c>
      <c r="AV328" s="90" t="s">
        <v>871</v>
      </c>
      <c r="AW328" s="21">
        <f t="shared" si="65"/>
        <v>0</v>
      </c>
      <c r="AX328" s="21">
        <f>IFERROR(INT(AW328*'udziały-w-rynku'!$C$27),0)</f>
        <v>0</v>
      </c>
      <c r="AY328" s="39">
        <f t="shared" si="66"/>
        <v>0</v>
      </c>
      <c r="AZ328" s="34">
        <f t="shared" si="67"/>
        <v>0</v>
      </c>
      <c r="BA328" s="31" t="str">
        <f t="shared" si="68"/>
        <v/>
      </c>
      <c r="BB328" s="70" t="s">
        <v>429</v>
      </c>
      <c r="BC328" s="125" t="s">
        <v>426</v>
      </c>
      <c r="BD328" s="70">
        <f t="shared" si="61"/>
        <v>0</v>
      </c>
      <c r="BE328" s="71">
        <f t="shared" si="69"/>
        <v>0</v>
      </c>
      <c r="BF328" s="161">
        <f t="shared" si="70"/>
        <v>0</v>
      </c>
      <c r="BG328" s="39">
        <f>INT(IFERROR(AO328*(1/($AJ328/$AI328)),0)*'udziały-w-rynku'!$C$27)</f>
        <v>0</v>
      </c>
      <c r="BH328" s="39">
        <f>INT(IFERROR(AQ328*(1/($AJ328/$AI328)),0)*'udziały-w-rynku'!$C$27)</f>
        <v>0</v>
      </c>
      <c r="BI328" s="21">
        <f t="shared" si="71"/>
        <v>0</v>
      </c>
      <c r="BJ328" s="21">
        <f>IFERROR(INT(BI328*'udziały-w-rynku'!$C$27),0)</f>
        <v>0</v>
      </c>
      <c r="BK328" s="170">
        <f t="shared" si="72"/>
        <v>0</v>
      </c>
      <c r="BL328" s="40">
        <f>INT(IFERROR(AS328*(1/($AJ328/$AI328)),0)*'udziały-w-rynku'!$C$27)</f>
        <v>0</v>
      </c>
      <c r="BM328" s="40">
        <f>INT(IFERROR(AU328*(1/($AJ328/$AI328)),0)*'udziały-w-rynku'!$C$27)</f>
        <v>0</v>
      </c>
    </row>
    <row r="329" spans="1:65">
      <c r="A329" s="158">
        <f>VLOOKUP(B329,konwerter_rejonów!A:B,2,FALSE)</f>
        <v>326</v>
      </c>
      <c r="B329" s="11">
        <v>326</v>
      </c>
      <c r="C329" s="85" t="str">
        <f>IFERROR(VLOOKUP(A329,konwerter_rejonów!E:F,2,FALSE),A329)</f>
        <v>A52</v>
      </c>
      <c r="D329" s="8" t="s">
        <v>385</v>
      </c>
      <c r="E329" s="8" t="str">
        <f>VLOOKUP(B329,konwerter_rejonów!A:C,3,FALSE)</f>
        <v>Rędzin</v>
      </c>
      <c r="F329" s="8">
        <v>17</v>
      </c>
      <c r="G329" s="8">
        <v>17</v>
      </c>
      <c r="H329" s="8">
        <v>9</v>
      </c>
      <c r="I329" s="8">
        <v>16</v>
      </c>
      <c r="J329" s="8">
        <v>86</v>
      </c>
      <c r="K329" s="8">
        <v>76</v>
      </c>
      <c r="L329" s="8">
        <v>65</v>
      </c>
      <c r="M329" s="19">
        <v>286</v>
      </c>
      <c r="N329" s="8">
        <v>1</v>
      </c>
      <c r="O329" s="8">
        <v>0</v>
      </c>
      <c r="P329" s="8">
        <v>0</v>
      </c>
      <c r="Q329" s="8">
        <v>0</v>
      </c>
      <c r="R329" s="8">
        <v>3</v>
      </c>
      <c r="S329" s="8">
        <v>0</v>
      </c>
      <c r="T329" s="8">
        <v>0</v>
      </c>
      <c r="U329" s="19">
        <v>4</v>
      </c>
      <c r="V329" s="8">
        <v>32</v>
      </c>
      <c r="W329" s="8">
        <v>452</v>
      </c>
      <c r="X329" s="8">
        <v>17904</v>
      </c>
      <c r="Y329" s="8">
        <v>32</v>
      </c>
      <c r="Z329" s="8">
        <v>0</v>
      </c>
      <c r="AA329" s="8">
        <v>0</v>
      </c>
      <c r="AB329" s="8">
        <v>6</v>
      </c>
      <c r="AC329" s="173">
        <v>326</v>
      </c>
      <c r="AD329" s="173">
        <v>0</v>
      </c>
      <c r="AE329" s="157">
        <f t="shared" si="62"/>
        <v>290</v>
      </c>
      <c r="AF329" s="157">
        <f t="shared" si="63"/>
        <v>273</v>
      </c>
      <c r="AG329" s="157">
        <f t="shared" si="64"/>
        <v>567532</v>
      </c>
      <c r="AH329" s="127">
        <v>54</v>
      </c>
      <c r="AI329" s="46">
        <v>77735</v>
      </c>
      <c r="AJ329" s="19">
        <v>44509</v>
      </c>
      <c r="AK329" s="88">
        <v>51</v>
      </c>
      <c r="AL329" s="88">
        <v>42</v>
      </c>
      <c r="AM329" s="87">
        <v>14</v>
      </c>
      <c r="AN329" s="87">
        <v>0</v>
      </c>
      <c r="AO329" s="91">
        <v>16</v>
      </c>
      <c r="AP329" s="91">
        <v>98</v>
      </c>
      <c r="AQ329" s="92">
        <v>41</v>
      </c>
      <c r="AR329" s="92">
        <v>10</v>
      </c>
      <c r="AS329" s="89">
        <v>6</v>
      </c>
      <c r="AT329" s="89">
        <v>-1</v>
      </c>
      <c r="AU329" s="90">
        <v>42</v>
      </c>
      <c r="AV329" s="90">
        <v>62</v>
      </c>
      <c r="AW329" s="21">
        <f t="shared" si="65"/>
        <v>89.071536093823724</v>
      </c>
      <c r="AX329" s="21">
        <f>IFERROR(INT(AW329*'udziały-w-rynku'!$C$27),0)</f>
        <v>443</v>
      </c>
      <c r="AY329" s="39">
        <f t="shared" si="66"/>
        <v>443</v>
      </c>
      <c r="AZ329" s="34">
        <f t="shared" si="67"/>
        <v>170</v>
      </c>
      <c r="BA329" s="31">
        <f t="shared" si="68"/>
        <v>1.6227106227106227</v>
      </c>
      <c r="BB329" s="70" t="s">
        <v>429</v>
      </c>
      <c r="BC329" s="125" t="s">
        <v>426</v>
      </c>
      <c r="BD329" s="70">
        <f t="shared" si="61"/>
        <v>273</v>
      </c>
      <c r="BE329" s="71">
        <f t="shared" si="69"/>
        <v>4.4337759530182157E-4</v>
      </c>
      <c r="BF329" s="161">
        <f t="shared" si="70"/>
        <v>281.8555807109633</v>
      </c>
      <c r="BG329" s="39">
        <f>INT(IFERROR(AO329*(1/($AJ329/$AI329)),0)*'udziały-w-rynku'!$C$27)</f>
        <v>139</v>
      </c>
      <c r="BH329" s="39">
        <f>INT(IFERROR(AQ329*(1/($AJ329/$AI329)),0)*'udziały-w-rynku'!$C$27)</f>
        <v>356</v>
      </c>
      <c r="BI329" s="21">
        <f t="shared" si="71"/>
        <v>24.451009908108475</v>
      </c>
      <c r="BJ329" s="21">
        <f>IFERROR(INT(BI329*'udziały-w-rynku'!$C$27),0)</f>
        <v>121</v>
      </c>
      <c r="BK329" s="170">
        <f t="shared" si="72"/>
        <v>121</v>
      </c>
      <c r="BL329" s="40">
        <f>INT(IFERROR(AS329*(1/($AJ329/$AI329)),0)*'udziały-w-rynku'!$C$27)</f>
        <v>52</v>
      </c>
      <c r="BM329" s="40">
        <f>INT(IFERROR(AU329*(1/($AJ329/$AI329)),0)*'udziały-w-rynku'!$C$27)</f>
        <v>365</v>
      </c>
    </row>
    <row r="330" spans="1:65">
      <c r="A330" s="158">
        <f>VLOOKUP(B330,konwerter_rejonów!A:B,2,FALSE)</f>
        <v>327</v>
      </c>
      <c r="B330" s="11">
        <v>327</v>
      </c>
      <c r="C330" s="85" t="str">
        <f>IFERROR(VLOOKUP(A330,konwerter_rejonów!E:F,2,FALSE),A330)</f>
        <v>A52</v>
      </c>
      <c r="D330" s="8" t="s">
        <v>385</v>
      </c>
      <c r="E330" s="8" t="str">
        <f>VLOOKUP(B330,konwerter_rejonów!A:C,3,FALSE)</f>
        <v>Las Rędziński</v>
      </c>
      <c r="F330" s="8">
        <v>0</v>
      </c>
      <c r="G330" s="8">
        <v>1</v>
      </c>
      <c r="H330" s="8">
        <v>0</v>
      </c>
      <c r="I330" s="8">
        <v>0</v>
      </c>
      <c r="J330" s="8">
        <v>1</v>
      </c>
      <c r="K330" s="8">
        <v>2</v>
      </c>
      <c r="L330" s="8">
        <v>0</v>
      </c>
      <c r="M330" s="19">
        <v>4</v>
      </c>
      <c r="N330" s="8">
        <v>0</v>
      </c>
      <c r="O330" s="8">
        <v>0</v>
      </c>
      <c r="P330" s="8">
        <v>0</v>
      </c>
      <c r="Q330" s="8">
        <v>0</v>
      </c>
      <c r="R330" s="8">
        <v>0</v>
      </c>
      <c r="S330" s="8">
        <v>0</v>
      </c>
      <c r="T330" s="8">
        <v>0</v>
      </c>
      <c r="U330" s="19">
        <v>0</v>
      </c>
      <c r="V330" s="8">
        <v>0</v>
      </c>
      <c r="W330" s="8">
        <v>0</v>
      </c>
      <c r="X330" s="8">
        <v>733</v>
      </c>
      <c r="Y330" s="8">
        <v>12</v>
      </c>
      <c r="Z330" s="8">
        <v>0</v>
      </c>
      <c r="AA330" s="8">
        <v>0</v>
      </c>
      <c r="AB330" s="8">
        <v>14</v>
      </c>
      <c r="AC330" s="173">
        <v>327</v>
      </c>
      <c r="AD330" s="173">
        <v>0</v>
      </c>
      <c r="AE330" s="157">
        <f t="shared" si="62"/>
        <v>4</v>
      </c>
      <c r="AF330" s="157">
        <f t="shared" si="63"/>
        <v>4</v>
      </c>
      <c r="AG330" s="157">
        <f t="shared" si="64"/>
        <v>567532</v>
      </c>
      <c r="AH330" s="127">
        <v>0</v>
      </c>
      <c r="AI330" s="46">
        <v>77735</v>
      </c>
      <c r="AJ330" s="19">
        <v>44509</v>
      </c>
      <c r="AK330" s="88">
        <v>53</v>
      </c>
      <c r="AL330" s="88">
        <v>16</v>
      </c>
      <c r="AM330" s="87">
        <v>22</v>
      </c>
      <c r="AN330" s="87">
        <v>0</v>
      </c>
      <c r="AO330" s="91">
        <v>27</v>
      </c>
      <c r="AP330" s="91">
        <v>265</v>
      </c>
      <c r="AQ330" s="92">
        <v>28</v>
      </c>
      <c r="AR330" s="92">
        <v>-1</v>
      </c>
      <c r="AS330" s="89">
        <v>15</v>
      </c>
      <c r="AT330" s="89">
        <v>-1</v>
      </c>
      <c r="AU330" s="90">
        <v>16</v>
      </c>
      <c r="AV330" s="90">
        <v>-1</v>
      </c>
      <c r="AW330" s="21">
        <f t="shared" si="65"/>
        <v>92.564537509267794</v>
      </c>
      <c r="AX330" s="21">
        <f>IFERROR(INT(AW330*'udziały-w-rynku'!$C$27),0)</f>
        <v>461</v>
      </c>
      <c r="AY330" s="39">
        <f t="shared" si="66"/>
        <v>461</v>
      </c>
      <c r="AZ330" s="34">
        <f t="shared" si="67"/>
        <v>457</v>
      </c>
      <c r="BA330" s="31">
        <f t="shared" si="68"/>
        <v>115.25</v>
      </c>
      <c r="BB330" s="70" t="s">
        <v>429</v>
      </c>
      <c r="BC330" s="125" t="s">
        <v>426</v>
      </c>
      <c r="BD330" s="70">
        <f t="shared" si="61"/>
        <v>4</v>
      </c>
      <c r="BE330" s="71">
        <f t="shared" si="69"/>
        <v>6.4963750227373129E-6</v>
      </c>
      <c r="BF330" s="161">
        <f t="shared" si="70"/>
        <v>4.1297520983291323</v>
      </c>
      <c r="BG330" s="39">
        <f>INT(IFERROR(AO330*(1/($AJ330/$AI330)),0)*'udziały-w-rynku'!$C$27)</f>
        <v>234</v>
      </c>
      <c r="BH330" s="39">
        <f>INT(IFERROR(AQ330*(1/($AJ330/$AI330)),0)*'udziały-w-rynku'!$C$27)</f>
        <v>243</v>
      </c>
      <c r="BI330" s="21">
        <f t="shared" si="71"/>
        <v>38.423015569884747</v>
      </c>
      <c r="BJ330" s="21">
        <f>IFERROR(INT(BI330*'udziały-w-rynku'!$C$27),0)</f>
        <v>191</v>
      </c>
      <c r="BK330" s="170">
        <f t="shared" si="72"/>
        <v>191</v>
      </c>
      <c r="BL330" s="40">
        <f>INT(IFERROR(AS330*(1/($AJ330/$AI330)),0)*'udziały-w-rynku'!$C$27)</f>
        <v>130</v>
      </c>
      <c r="BM330" s="40">
        <f>INT(IFERROR(AU330*(1/($AJ330/$AI330)),0)*'udziały-w-rynku'!$C$27)</f>
        <v>139</v>
      </c>
    </row>
    <row r="331" spans="1:65">
      <c r="A331" s="158">
        <f>VLOOKUP(B331,konwerter_rejonów!A:B,2,FALSE)</f>
        <v>328</v>
      </c>
      <c r="B331" s="11">
        <v>328</v>
      </c>
      <c r="C331" s="85">
        <f>IFERROR(VLOOKUP(A331,konwerter_rejonów!E:F,2,FALSE),A331)</f>
        <v>328</v>
      </c>
      <c r="D331" s="8" t="s">
        <v>385</v>
      </c>
      <c r="E331" s="8" t="str">
        <f>VLOOKUP(B331,konwerter_rejonów!A:C,3,FALSE)</f>
        <v>Zapotocze</v>
      </c>
      <c r="F331" s="8">
        <v>0</v>
      </c>
      <c r="G331" s="8">
        <v>0</v>
      </c>
      <c r="H331" s="8">
        <v>0</v>
      </c>
      <c r="I331" s="8">
        <v>0</v>
      </c>
      <c r="J331" s="8">
        <v>0</v>
      </c>
      <c r="K331" s="8">
        <v>0</v>
      </c>
      <c r="L331" s="8">
        <v>0</v>
      </c>
      <c r="M331" s="19">
        <v>0</v>
      </c>
      <c r="N331" s="8">
        <v>0</v>
      </c>
      <c r="O331" s="8">
        <v>0</v>
      </c>
      <c r="P331" s="8">
        <v>0</v>
      </c>
      <c r="Q331" s="8">
        <v>0</v>
      </c>
      <c r="R331" s="8">
        <v>0</v>
      </c>
      <c r="S331" s="8">
        <v>0</v>
      </c>
      <c r="T331" s="8">
        <v>0</v>
      </c>
      <c r="U331" s="19">
        <v>0</v>
      </c>
      <c r="V331" s="8">
        <v>0</v>
      </c>
      <c r="W331" s="8">
        <v>0</v>
      </c>
      <c r="X331" s="8">
        <v>0</v>
      </c>
      <c r="Y331" s="8">
        <v>0</v>
      </c>
      <c r="Z331" s="8">
        <v>0</v>
      </c>
      <c r="AA331" s="8">
        <v>0</v>
      </c>
      <c r="AB331" s="8">
        <v>0</v>
      </c>
      <c r="AC331" s="173">
        <v>328</v>
      </c>
      <c r="AD331" s="173">
        <v>323</v>
      </c>
      <c r="AE331" s="157">
        <f t="shared" si="62"/>
        <v>0</v>
      </c>
      <c r="AF331" s="157">
        <f t="shared" si="63"/>
        <v>0</v>
      </c>
      <c r="AG331" s="157">
        <f t="shared" si="64"/>
        <v>567532</v>
      </c>
      <c r="AH331" s="127">
        <v>0</v>
      </c>
      <c r="AI331" s="46">
        <v>77735</v>
      </c>
      <c r="AJ331" s="19">
        <v>44509</v>
      </c>
      <c r="AK331" s="88" t="s">
        <v>871</v>
      </c>
      <c r="AL331" s="88" t="s">
        <v>871</v>
      </c>
      <c r="AM331" s="87" t="s">
        <v>871</v>
      </c>
      <c r="AN331" s="87" t="s">
        <v>871</v>
      </c>
      <c r="AO331" s="91" t="s">
        <v>871</v>
      </c>
      <c r="AP331" s="91" t="s">
        <v>871</v>
      </c>
      <c r="AQ331" s="92" t="s">
        <v>871</v>
      </c>
      <c r="AR331" s="92" t="s">
        <v>871</v>
      </c>
      <c r="AS331" s="89" t="s">
        <v>871</v>
      </c>
      <c r="AT331" s="89" t="s">
        <v>871</v>
      </c>
      <c r="AU331" s="90" t="s">
        <v>871</v>
      </c>
      <c r="AV331" s="90" t="s">
        <v>871</v>
      </c>
      <c r="AW331" s="21">
        <f t="shared" si="65"/>
        <v>0</v>
      </c>
      <c r="AX331" s="21">
        <f>IFERROR(INT(AW331*'udziały-w-rynku'!$C$27),0)</f>
        <v>0</v>
      </c>
      <c r="AY331" s="39">
        <f t="shared" si="66"/>
        <v>0</v>
      </c>
      <c r="AZ331" s="34">
        <f t="shared" si="67"/>
        <v>0</v>
      </c>
      <c r="BA331" s="31" t="str">
        <f t="shared" si="68"/>
        <v/>
      </c>
      <c r="BB331" s="70" t="s">
        <v>429</v>
      </c>
      <c r="BC331" s="125" t="s">
        <v>426</v>
      </c>
      <c r="BD331" s="70">
        <f t="shared" si="61"/>
        <v>0</v>
      </c>
      <c r="BE331" s="71">
        <f t="shared" si="69"/>
        <v>0</v>
      </c>
      <c r="BF331" s="161">
        <f t="shared" si="70"/>
        <v>0</v>
      </c>
      <c r="BG331" s="39">
        <f>INT(IFERROR(AO331*(1/($AJ331/$AI331)),0)*'udziały-w-rynku'!$C$27)</f>
        <v>0</v>
      </c>
      <c r="BH331" s="39">
        <f>INT(IFERROR(AQ331*(1/($AJ331/$AI331)),0)*'udziały-w-rynku'!$C$27)</f>
        <v>0</v>
      </c>
      <c r="BI331" s="21">
        <f t="shared" si="71"/>
        <v>0</v>
      </c>
      <c r="BJ331" s="21">
        <f>IFERROR(INT(BI331*'udziały-w-rynku'!$C$27),0)</f>
        <v>0</v>
      </c>
      <c r="BK331" s="170">
        <f t="shared" si="72"/>
        <v>0</v>
      </c>
      <c r="BL331" s="40">
        <f>INT(IFERROR(AS331*(1/($AJ331/$AI331)),0)*'udziały-w-rynku'!$C$27)</f>
        <v>0</v>
      </c>
      <c r="BM331" s="40">
        <f>INT(IFERROR(AU331*(1/($AJ331/$AI331)),0)*'udziały-w-rynku'!$C$27)</f>
        <v>0</v>
      </c>
    </row>
    <row r="332" spans="1:65">
      <c r="A332" s="158">
        <f>VLOOKUP(B332,konwerter_rejonów!A:B,2,FALSE)</f>
        <v>329</v>
      </c>
      <c r="B332" s="11">
        <v>329</v>
      </c>
      <c r="C332" s="85" t="str">
        <f>IFERROR(VLOOKUP(A332,konwerter_rejonów!E:F,2,FALSE),A332)</f>
        <v>A52</v>
      </c>
      <c r="D332" s="8" t="s">
        <v>385</v>
      </c>
      <c r="E332" s="8" t="str">
        <f>VLOOKUP(B332,konwerter_rejonów!A:C,3,FALSE)</f>
        <v>Lesica</v>
      </c>
      <c r="F332" s="8">
        <v>3</v>
      </c>
      <c r="G332" s="8">
        <v>1</v>
      </c>
      <c r="H332" s="8">
        <v>3</v>
      </c>
      <c r="I332" s="8">
        <v>1</v>
      </c>
      <c r="J332" s="8">
        <v>5</v>
      </c>
      <c r="K332" s="8">
        <v>3</v>
      </c>
      <c r="L332" s="8">
        <v>0</v>
      </c>
      <c r="M332" s="19">
        <v>16</v>
      </c>
      <c r="N332" s="8">
        <v>0</v>
      </c>
      <c r="O332" s="8">
        <v>0</v>
      </c>
      <c r="P332" s="8">
        <v>0</v>
      </c>
      <c r="Q332" s="8">
        <v>0</v>
      </c>
      <c r="R332" s="8">
        <v>0</v>
      </c>
      <c r="S332" s="8">
        <v>0</v>
      </c>
      <c r="T332" s="8">
        <v>0</v>
      </c>
      <c r="U332" s="19">
        <v>0</v>
      </c>
      <c r="V332" s="8">
        <v>0</v>
      </c>
      <c r="W332" s="8">
        <v>0</v>
      </c>
      <c r="X332" s="8">
        <v>933</v>
      </c>
      <c r="Y332" s="8">
        <v>369</v>
      </c>
      <c r="Z332" s="8">
        <v>0</v>
      </c>
      <c r="AA332" s="8">
        <v>0</v>
      </c>
      <c r="AB332" s="8">
        <v>1</v>
      </c>
      <c r="AC332" s="173">
        <v>329</v>
      </c>
      <c r="AD332" s="173">
        <v>0</v>
      </c>
      <c r="AE332" s="157">
        <f t="shared" si="62"/>
        <v>16</v>
      </c>
      <c r="AF332" s="157">
        <f t="shared" si="63"/>
        <v>13</v>
      </c>
      <c r="AG332" s="157">
        <f t="shared" si="64"/>
        <v>567532</v>
      </c>
      <c r="AH332" s="127">
        <v>3</v>
      </c>
      <c r="AI332" s="46">
        <v>77735</v>
      </c>
      <c r="AJ332" s="19">
        <v>44509</v>
      </c>
      <c r="AK332" s="88">
        <v>2</v>
      </c>
      <c r="AL332" s="88">
        <v>-1</v>
      </c>
      <c r="AM332" s="87">
        <v>3</v>
      </c>
      <c r="AN332" s="87">
        <v>0</v>
      </c>
      <c r="AO332" s="91">
        <v>5</v>
      </c>
      <c r="AP332" s="91">
        <v>9</v>
      </c>
      <c r="AQ332" s="92">
        <v>8</v>
      </c>
      <c r="AR332" s="92">
        <v>20</v>
      </c>
      <c r="AS332" s="89">
        <v>2</v>
      </c>
      <c r="AT332" s="89">
        <v>65</v>
      </c>
      <c r="AU332" s="90">
        <v>2</v>
      </c>
      <c r="AV332" s="90">
        <v>-1</v>
      </c>
      <c r="AW332" s="21">
        <f t="shared" si="65"/>
        <v>3.4930014154440676</v>
      </c>
      <c r="AX332" s="21">
        <f>IFERROR(INT(AW332*'udziały-w-rynku'!$C$27),0)</f>
        <v>17</v>
      </c>
      <c r="AY332" s="39">
        <f t="shared" si="66"/>
        <v>17</v>
      </c>
      <c r="AZ332" s="34">
        <f t="shared" si="67"/>
        <v>4</v>
      </c>
      <c r="BA332" s="31">
        <f t="shared" si="68"/>
        <v>1.3076923076923077</v>
      </c>
      <c r="BB332" s="70" t="s">
        <v>429</v>
      </c>
      <c r="BC332" s="125" t="s">
        <v>426</v>
      </c>
      <c r="BD332" s="70">
        <f t="shared" si="61"/>
        <v>13</v>
      </c>
      <c r="BE332" s="71">
        <f t="shared" si="69"/>
        <v>2.1113218823896265E-5</v>
      </c>
      <c r="BF332" s="161">
        <f t="shared" si="70"/>
        <v>13.42169431956968</v>
      </c>
      <c r="BG332" s="39">
        <f>INT(IFERROR(AO332*(1/($AJ332/$AI332)),0)*'udziały-w-rynku'!$C$27)</f>
        <v>43</v>
      </c>
      <c r="BH332" s="39">
        <f>INT(IFERROR(AQ332*(1/($AJ332/$AI332)),0)*'udziały-w-rynku'!$C$27)</f>
        <v>69</v>
      </c>
      <c r="BI332" s="21">
        <f t="shared" si="71"/>
        <v>5.2395021231661012</v>
      </c>
      <c r="BJ332" s="21">
        <f>IFERROR(INT(BI332*'udziały-w-rynku'!$C$27),0)</f>
        <v>26</v>
      </c>
      <c r="BK332" s="170">
        <f t="shared" si="72"/>
        <v>26</v>
      </c>
      <c r="BL332" s="40">
        <f>INT(IFERROR(AS332*(1/($AJ332/$AI332)),0)*'udziały-w-rynku'!$C$27)</f>
        <v>17</v>
      </c>
      <c r="BM332" s="40">
        <f>INT(IFERROR(AU332*(1/($AJ332/$AI332)),0)*'udziały-w-rynku'!$C$27)</f>
        <v>17</v>
      </c>
    </row>
    <row r="333" spans="1:65">
      <c r="A333" s="158">
        <f>VLOOKUP(B333,konwerter_rejonów!A:B,2,FALSE)</f>
        <v>330</v>
      </c>
      <c r="B333" s="11">
        <v>330</v>
      </c>
      <c r="C333" s="85">
        <f>IFERROR(VLOOKUP(A333,konwerter_rejonów!E:F,2,FALSE),A333)</f>
        <v>330</v>
      </c>
      <c r="D333" s="8" t="s">
        <v>385</v>
      </c>
      <c r="E333" s="8" t="str">
        <f>VLOOKUP(B333,konwerter_rejonów!A:C,3,FALSE)</f>
        <v>Las Lesicki</v>
      </c>
      <c r="F333" s="8">
        <v>0</v>
      </c>
      <c r="G333" s="8">
        <v>0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19">
        <v>0</v>
      </c>
      <c r="N333" s="8">
        <v>0</v>
      </c>
      <c r="O333" s="8">
        <v>0</v>
      </c>
      <c r="P333" s="8">
        <v>0</v>
      </c>
      <c r="Q333" s="8">
        <v>0</v>
      </c>
      <c r="R333" s="8">
        <v>0</v>
      </c>
      <c r="S333" s="8">
        <v>0</v>
      </c>
      <c r="T333" s="8">
        <v>0</v>
      </c>
      <c r="U333" s="19">
        <v>0</v>
      </c>
      <c r="V333" s="8">
        <v>0</v>
      </c>
      <c r="W333" s="8">
        <v>0</v>
      </c>
      <c r="X333" s="8">
        <v>167</v>
      </c>
      <c r="Y333" s="8">
        <v>0</v>
      </c>
      <c r="Z333" s="8">
        <v>0</v>
      </c>
      <c r="AA333" s="8">
        <v>0</v>
      </c>
      <c r="AB333" s="8">
        <v>1</v>
      </c>
      <c r="AC333" s="173">
        <v>330</v>
      </c>
      <c r="AD333" s="173">
        <v>0</v>
      </c>
      <c r="AE333" s="157">
        <f t="shared" si="62"/>
        <v>0</v>
      </c>
      <c r="AF333" s="157">
        <f t="shared" si="63"/>
        <v>0</v>
      </c>
      <c r="AG333" s="157">
        <f t="shared" si="64"/>
        <v>567532</v>
      </c>
      <c r="AH333" s="127">
        <v>0</v>
      </c>
      <c r="AI333" s="46">
        <v>77735</v>
      </c>
      <c r="AJ333" s="19">
        <v>44509</v>
      </c>
      <c r="AK333" s="88">
        <v>42</v>
      </c>
      <c r="AL333" s="88">
        <v>25</v>
      </c>
      <c r="AM333" s="87">
        <v>23</v>
      </c>
      <c r="AN333" s="87">
        <v>0</v>
      </c>
      <c r="AO333" s="91">
        <v>15</v>
      </c>
      <c r="AP333" s="91">
        <v>10</v>
      </c>
      <c r="AQ333" s="92">
        <v>26</v>
      </c>
      <c r="AR333" s="92">
        <v>27</v>
      </c>
      <c r="AS333" s="89">
        <v>10</v>
      </c>
      <c r="AT333" s="89">
        <v>85</v>
      </c>
      <c r="AU333" s="90">
        <v>24</v>
      </c>
      <c r="AV333" s="90">
        <v>11</v>
      </c>
      <c r="AW333" s="21">
        <f t="shared" si="65"/>
        <v>73.353029724325424</v>
      </c>
      <c r="AX333" s="21">
        <f>IFERROR(INT(AW333*'udziały-w-rynku'!$C$27),0)</f>
        <v>365</v>
      </c>
      <c r="AY333" s="39">
        <f t="shared" si="66"/>
        <v>365</v>
      </c>
      <c r="AZ333" s="34">
        <f t="shared" si="67"/>
        <v>365</v>
      </c>
      <c r="BA333" s="31" t="str">
        <f t="shared" si="68"/>
        <v/>
      </c>
      <c r="BB333" s="70" t="s">
        <v>429</v>
      </c>
      <c r="BC333" s="125" t="s">
        <v>426</v>
      </c>
      <c r="BD333" s="70">
        <f t="shared" si="61"/>
        <v>0</v>
      </c>
      <c r="BE333" s="71">
        <f t="shared" si="69"/>
        <v>0</v>
      </c>
      <c r="BF333" s="161">
        <f t="shared" si="70"/>
        <v>0</v>
      </c>
      <c r="BG333" s="39">
        <f>INT(IFERROR(AO333*(1/($AJ333/$AI333)),0)*'udziały-w-rynku'!$C$27)</f>
        <v>130</v>
      </c>
      <c r="BH333" s="39">
        <f>INT(IFERROR(AQ333*(1/($AJ333/$AI333)),0)*'udziały-w-rynku'!$C$27)</f>
        <v>226</v>
      </c>
      <c r="BI333" s="21">
        <f t="shared" si="71"/>
        <v>40.169516277606775</v>
      </c>
      <c r="BJ333" s="21">
        <f>IFERROR(INT(BI333*'udziały-w-rynku'!$C$27),0)</f>
        <v>200</v>
      </c>
      <c r="BK333" s="170">
        <f t="shared" si="72"/>
        <v>200</v>
      </c>
      <c r="BL333" s="40">
        <f>INT(IFERROR(AS333*(1/($AJ333/$AI333)),0)*'udziały-w-rynku'!$C$27)</f>
        <v>87</v>
      </c>
      <c r="BM333" s="40">
        <f>INT(IFERROR(AU333*(1/($AJ333/$AI333)),0)*'udziały-w-rynku'!$C$27)</f>
        <v>208</v>
      </c>
    </row>
    <row r="334" spans="1:65">
      <c r="A334" s="158">
        <f>VLOOKUP(B334,konwerter_rejonów!A:B,2,FALSE)</f>
        <v>331</v>
      </c>
      <c r="B334" s="11">
        <v>331</v>
      </c>
      <c r="C334" s="85" t="str">
        <f>IFERROR(VLOOKUP(A334,konwerter_rejonów!E:F,2,FALSE),A334)</f>
        <v>A13</v>
      </c>
      <c r="D334" s="8" t="s">
        <v>385</v>
      </c>
      <c r="E334" s="8" t="str">
        <f>VLOOKUP(B334,konwerter_rejonów!A:C,3,FALSE)</f>
        <v>Podwale/Sądy</v>
      </c>
      <c r="F334" s="8">
        <v>45</v>
      </c>
      <c r="G334" s="8">
        <v>62</v>
      </c>
      <c r="H334" s="8">
        <v>19</v>
      </c>
      <c r="I334" s="8">
        <v>39</v>
      </c>
      <c r="J334" s="8">
        <v>302</v>
      </c>
      <c r="K334" s="8">
        <v>268</v>
      </c>
      <c r="L334" s="8">
        <v>311</v>
      </c>
      <c r="M334" s="19">
        <v>1046</v>
      </c>
      <c r="N334" s="8">
        <v>5</v>
      </c>
      <c r="O334" s="8">
        <v>7</v>
      </c>
      <c r="P334" s="8">
        <v>2</v>
      </c>
      <c r="Q334" s="8">
        <v>5</v>
      </c>
      <c r="R334" s="8">
        <v>24</v>
      </c>
      <c r="S334" s="8">
        <v>4</v>
      </c>
      <c r="T334" s="8">
        <v>1</v>
      </c>
      <c r="U334" s="19">
        <v>48</v>
      </c>
      <c r="V334" s="8">
        <v>66316</v>
      </c>
      <c r="W334" s="8">
        <v>411</v>
      </c>
      <c r="X334" s="8">
        <v>60421</v>
      </c>
      <c r="Y334" s="8">
        <v>53</v>
      </c>
      <c r="Z334" s="8">
        <v>305</v>
      </c>
      <c r="AA334" s="8">
        <v>0</v>
      </c>
      <c r="AB334" s="8">
        <v>5</v>
      </c>
      <c r="AC334" s="173">
        <v>331</v>
      </c>
      <c r="AD334" s="173">
        <v>0</v>
      </c>
      <c r="AE334" s="157">
        <f t="shared" si="62"/>
        <v>1094</v>
      </c>
      <c r="AF334" s="157">
        <f t="shared" si="63"/>
        <v>1049</v>
      </c>
      <c r="AG334" s="157">
        <f t="shared" si="64"/>
        <v>567532</v>
      </c>
      <c r="AH334" s="127">
        <v>3347</v>
      </c>
      <c r="AI334" s="46">
        <v>77735</v>
      </c>
      <c r="AJ334" s="19">
        <v>44509</v>
      </c>
      <c r="AK334" s="88">
        <v>109</v>
      </c>
      <c r="AL334" s="88">
        <v>29</v>
      </c>
      <c r="AM334" s="87">
        <v>90</v>
      </c>
      <c r="AN334" s="87">
        <v>0</v>
      </c>
      <c r="AO334" s="91">
        <v>54</v>
      </c>
      <c r="AP334" s="91">
        <v>143</v>
      </c>
      <c r="AQ334" s="92">
        <v>51</v>
      </c>
      <c r="AR334" s="92">
        <v>101</v>
      </c>
      <c r="AS334" s="89">
        <v>169</v>
      </c>
      <c r="AT334" s="89">
        <v>85</v>
      </c>
      <c r="AU334" s="90">
        <v>46</v>
      </c>
      <c r="AV334" s="90">
        <v>26</v>
      </c>
      <c r="AW334" s="21">
        <f t="shared" si="65"/>
        <v>190.36857714170168</v>
      </c>
      <c r="AX334" s="21">
        <f>IFERROR(INT(AW334*'udziały-w-rynku'!$C$27),0)</f>
        <v>948</v>
      </c>
      <c r="AY334" s="39">
        <f t="shared" si="66"/>
        <v>948</v>
      </c>
      <c r="AZ334" s="34">
        <f t="shared" si="67"/>
        <v>-101</v>
      </c>
      <c r="BA334" s="31">
        <f t="shared" si="68"/>
        <v>0.90371782650142995</v>
      </c>
      <c r="BB334" s="70" t="s">
        <v>429</v>
      </c>
      <c r="BC334" s="125" t="s">
        <v>426</v>
      </c>
      <c r="BD334" s="70">
        <f t="shared" ref="BD334:BD378" si="73">IF(BB334="do weryfikacji",IF(BC334="BIG-DATA",AY334,IF(BC334="PESEL",AF334,"do uzupełnienia")),BB334)</f>
        <v>1049</v>
      </c>
      <c r="BE334" s="71">
        <f t="shared" si="69"/>
        <v>1.7036743497128603E-3</v>
      </c>
      <c r="BF334" s="161">
        <f t="shared" si="70"/>
        <v>1083.0274877868151</v>
      </c>
      <c r="BG334" s="39">
        <f>INT(IFERROR(AO334*(1/($AJ334/$AI334)),0)*'udziały-w-rynku'!$C$27)</f>
        <v>469</v>
      </c>
      <c r="BH334" s="39">
        <f>INT(IFERROR(AQ334*(1/($AJ334/$AI334)),0)*'udziały-w-rynku'!$C$27)</f>
        <v>443</v>
      </c>
      <c r="BI334" s="21">
        <f t="shared" si="71"/>
        <v>157.18506369498303</v>
      </c>
      <c r="BJ334" s="21">
        <f>IFERROR(INT(BI334*'udziały-w-rynku'!$C$27),0)</f>
        <v>783</v>
      </c>
      <c r="BK334" s="170">
        <f t="shared" si="72"/>
        <v>783</v>
      </c>
      <c r="BL334" s="40">
        <f>INT(IFERROR(AS334*(1/($AJ334/$AI334)),0)*'udziały-w-rynku'!$C$27)</f>
        <v>1470</v>
      </c>
      <c r="BM334" s="40">
        <f>INT(IFERROR(AU334*(1/($AJ334/$AI334)),0)*'udziały-w-rynku'!$C$27)</f>
        <v>400</v>
      </c>
    </row>
    <row r="335" spans="1:65">
      <c r="A335" s="158">
        <f>VLOOKUP(B335,konwerter_rejonów!A:B,2,FALSE)</f>
        <v>332</v>
      </c>
      <c r="B335" s="11">
        <v>332</v>
      </c>
      <c r="C335" s="85" t="str">
        <f>IFERROR(VLOOKUP(A335,konwerter_rejonów!E:F,2,FALSE),A335)</f>
        <v>A13</v>
      </c>
      <c r="D335" s="8" t="s">
        <v>385</v>
      </c>
      <c r="E335" s="8" t="str">
        <f>VLOOKUP(B335,konwerter_rejonów!A:C,3,FALSE)</f>
        <v>Plac Legionów</v>
      </c>
      <c r="F335" s="8">
        <v>38</v>
      </c>
      <c r="G335" s="8">
        <v>48</v>
      </c>
      <c r="H335" s="8">
        <v>25</v>
      </c>
      <c r="I335" s="8">
        <v>35</v>
      </c>
      <c r="J335" s="8">
        <v>223</v>
      </c>
      <c r="K335" s="8">
        <v>231</v>
      </c>
      <c r="L335" s="8">
        <v>222</v>
      </c>
      <c r="M335" s="19">
        <v>822</v>
      </c>
      <c r="N335" s="8">
        <v>0</v>
      </c>
      <c r="O335" s="8">
        <v>1</v>
      </c>
      <c r="P335" s="8">
        <v>0</v>
      </c>
      <c r="Q335" s="8">
        <v>4</v>
      </c>
      <c r="R335" s="8">
        <v>6</v>
      </c>
      <c r="S335" s="8">
        <v>1</v>
      </c>
      <c r="T335" s="8">
        <v>3</v>
      </c>
      <c r="U335" s="19">
        <v>15</v>
      </c>
      <c r="V335" s="8">
        <v>25418</v>
      </c>
      <c r="W335" s="8">
        <v>241</v>
      </c>
      <c r="X335" s="8">
        <v>42442</v>
      </c>
      <c r="Y335" s="8">
        <v>5027</v>
      </c>
      <c r="Z335" s="8">
        <v>0</v>
      </c>
      <c r="AA335" s="8">
        <v>0</v>
      </c>
      <c r="AB335" s="8">
        <v>8</v>
      </c>
      <c r="AC335" s="173">
        <v>332</v>
      </c>
      <c r="AD335" s="173">
        <v>0</v>
      </c>
      <c r="AE335" s="157">
        <f t="shared" si="62"/>
        <v>837</v>
      </c>
      <c r="AF335" s="157">
        <f t="shared" si="63"/>
        <v>799</v>
      </c>
      <c r="AG335" s="157">
        <f t="shared" si="64"/>
        <v>567532</v>
      </c>
      <c r="AH335" s="127">
        <v>1242</v>
      </c>
      <c r="AI335" s="46">
        <v>77735</v>
      </c>
      <c r="AJ335" s="19">
        <v>44509</v>
      </c>
      <c r="AK335" s="88">
        <v>168</v>
      </c>
      <c r="AL335" s="88">
        <v>130</v>
      </c>
      <c r="AM335" s="87">
        <v>113</v>
      </c>
      <c r="AN335" s="87">
        <v>0</v>
      </c>
      <c r="AO335" s="91">
        <v>75</v>
      </c>
      <c r="AP335" s="91">
        <v>66</v>
      </c>
      <c r="AQ335" s="92">
        <v>96</v>
      </c>
      <c r="AR335" s="92">
        <v>71</v>
      </c>
      <c r="AS335" s="89">
        <v>111</v>
      </c>
      <c r="AT335" s="89">
        <v>128</v>
      </c>
      <c r="AU335" s="90">
        <v>83</v>
      </c>
      <c r="AV335" s="90">
        <v>88</v>
      </c>
      <c r="AW335" s="21">
        <f t="shared" si="65"/>
        <v>293.4121188973017</v>
      </c>
      <c r="AX335" s="21">
        <f>IFERROR(INT(AW335*'udziały-w-rynku'!$C$27),0)</f>
        <v>1461</v>
      </c>
      <c r="AY335" s="39">
        <f t="shared" si="66"/>
        <v>1461</v>
      </c>
      <c r="AZ335" s="34">
        <f t="shared" si="67"/>
        <v>662</v>
      </c>
      <c r="BA335" s="31">
        <f t="shared" si="68"/>
        <v>1.8285356695869837</v>
      </c>
      <c r="BB335" s="70" t="s">
        <v>429</v>
      </c>
      <c r="BC335" s="125" t="s">
        <v>426</v>
      </c>
      <c r="BD335" s="70">
        <f t="shared" si="73"/>
        <v>799</v>
      </c>
      <c r="BE335" s="71">
        <f t="shared" si="69"/>
        <v>1.2976509107917782E-3</v>
      </c>
      <c r="BF335" s="161">
        <f t="shared" si="70"/>
        <v>824.91798164124418</v>
      </c>
      <c r="BG335" s="39">
        <f>INT(IFERROR(AO335*(1/($AJ335/$AI335)),0)*'udziały-w-rynku'!$C$27)</f>
        <v>652</v>
      </c>
      <c r="BH335" s="39">
        <f>INT(IFERROR(AQ335*(1/($AJ335/$AI335)),0)*'udziały-w-rynku'!$C$27)</f>
        <v>835</v>
      </c>
      <c r="BI335" s="21">
        <f t="shared" si="71"/>
        <v>197.35457997258982</v>
      </c>
      <c r="BJ335" s="21">
        <f>IFERROR(INT(BI335*'udziały-w-rynku'!$C$27),0)</f>
        <v>983</v>
      </c>
      <c r="BK335" s="170">
        <f t="shared" si="72"/>
        <v>983</v>
      </c>
      <c r="BL335" s="40">
        <f>INT(IFERROR(AS335*(1/($AJ335/$AI335)),0)*'udziały-w-rynku'!$C$27)</f>
        <v>965</v>
      </c>
      <c r="BM335" s="40">
        <f>INT(IFERROR(AU335*(1/($AJ335/$AI335)),0)*'udziały-w-rynku'!$C$27)</f>
        <v>722</v>
      </c>
    </row>
    <row r="336" spans="1:65">
      <c r="A336" s="158">
        <f>VLOOKUP(B336,konwerter_rejonów!A:B,2,FALSE)</f>
        <v>333</v>
      </c>
      <c r="B336" s="11">
        <v>333</v>
      </c>
      <c r="C336" s="85">
        <f>IFERROR(VLOOKUP(A336,konwerter_rejonów!E:F,2,FALSE),A336)</f>
        <v>333</v>
      </c>
      <c r="D336" s="8" t="s">
        <v>385</v>
      </c>
      <c r="E336" s="8" t="str">
        <f>VLOOKUP(B336,konwerter_rejonów!A:C,3,FALSE)</f>
        <v>Pułaskiego</v>
      </c>
      <c r="F336" s="8">
        <v>180</v>
      </c>
      <c r="G336" s="8">
        <v>244</v>
      </c>
      <c r="H336" s="8">
        <v>85</v>
      </c>
      <c r="I336" s="8">
        <v>119</v>
      </c>
      <c r="J336" s="8">
        <v>1036</v>
      </c>
      <c r="K336" s="8">
        <v>709</v>
      </c>
      <c r="L336" s="8">
        <v>640</v>
      </c>
      <c r="M336" s="19">
        <v>3013</v>
      </c>
      <c r="N336" s="8">
        <v>5</v>
      </c>
      <c r="O336" s="8">
        <v>6</v>
      </c>
      <c r="P336" s="8">
        <v>5</v>
      </c>
      <c r="Q336" s="8">
        <v>14</v>
      </c>
      <c r="R336" s="8">
        <v>80</v>
      </c>
      <c r="S336" s="8">
        <v>11</v>
      </c>
      <c r="T336" s="8">
        <v>3</v>
      </c>
      <c r="U336" s="19">
        <v>124</v>
      </c>
      <c r="V336" s="8">
        <v>18885</v>
      </c>
      <c r="W336" s="8">
        <v>4768</v>
      </c>
      <c r="X336" s="8">
        <v>225684</v>
      </c>
      <c r="Y336" s="8">
        <v>57</v>
      </c>
      <c r="Z336" s="8">
        <v>0</v>
      </c>
      <c r="AA336" s="8">
        <v>0</v>
      </c>
      <c r="AB336" s="8">
        <v>9</v>
      </c>
      <c r="AC336" s="173">
        <v>333</v>
      </c>
      <c r="AD336" s="173">
        <v>0</v>
      </c>
      <c r="AE336" s="157">
        <f t="shared" si="62"/>
        <v>3137</v>
      </c>
      <c r="AF336" s="157">
        <f t="shared" si="63"/>
        <v>2957</v>
      </c>
      <c r="AG336" s="157">
        <f t="shared" si="64"/>
        <v>567532</v>
      </c>
      <c r="AH336" s="127">
        <v>1673</v>
      </c>
      <c r="AI336" s="46">
        <v>77735</v>
      </c>
      <c r="AJ336" s="19">
        <v>44509</v>
      </c>
      <c r="AK336" s="88">
        <v>304</v>
      </c>
      <c r="AL336" s="88">
        <v>191</v>
      </c>
      <c r="AM336" s="87">
        <v>90</v>
      </c>
      <c r="AN336" s="87">
        <v>0</v>
      </c>
      <c r="AO336" s="91">
        <v>133</v>
      </c>
      <c r="AP336" s="91">
        <v>18</v>
      </c>
      <c r="AQ336" s="92">
        <v>92</v>
      </c>
      <c r="AR336" s="92">
        <v>83</v>
      </c>
      <c r="AS336" s="89">
        <v>139</v>
      </c>
      <c r="AT336" s="89">
        <v>166</v>
      </c>
      <c r="AU336" s="90">
        <v>48</v>
      </c>
      <c r="AV336" s="90">
        <v>30</v>
      </c>
      <c r="AW336" s="21">
        <f t="shared" si="65"/>
        <v>530.93621514749827</v>
      </c>
      <c r="AX336" s="21">
        <f>IFERROR(INT(AW336*'udziały-w-rynku'!$C$27),0)</f>
        <v>2644</v>
      </c>
      <c r="AY336" s="39">
        <f t="shared" si="66"/>
        <v>2644</v>
      </c>
      <c r="AZ336" s="34">
        <f t="shared" si="67"/>
        <v>-313</v>
      </c>
      <c r="BA336" s="31">
        <f t="shared" si="68"/>
        <v>0.89414947582008797</v>
      </c>
      <c r="BB336" s="70" t="s">
        <v>429</v>
      </c>
      <c r="BC336" s="125" t="s">
        <v>426</v>
      </c>
      <c r="BD336" s="70">
        <f t="shared" si="73"/>
        <v>2957</v>
      </c>
      <c r="BE336" s="71">
        <f t="shared" si="69"/>
        <v>4.8024452355585586E-3</v>
      </c>
      <c r="BF336" s="161">
        <f t="shared" si="70"/>
        <v>3052.9192386898112</v>
      </c>
      <c r="BG336" s="39">
        <f>INT(IFERROR(AO336*(1/($AJ336/$AI336)),0)*'udziały-w-rynku'!$C$27)</f>
        <v>1157</v>
      </c>
      <c r="BH336" s="39">
        <f>INT(IFERROR(AQ336*(1/($AJ336/$AI336)),0)*'udziały-w-rynku'!$C$27)</f>
        <v>800</v>
      </c>
      <c r="BI336" s="21">
        <f t="shared" si="71"/>
        <v>157.18506369498303</v>
      </c>
      <c r="BJ336" s="21">
        <f>IFERROR(INT(BI336*'udziały-w-rynku'!$C$27),0)</f>
        <v>783</v>
      </c>
      <c r="BK336" s="170">
        <f t="shared" si="72"/>
        <v>783</v>
      </c>
      <c r="BL336" s="40">
        <f>INT(IFERROR(AS336*(1/($AJ336/$AI336)),0)*'udziały-w-rynku'!$C$27)</f>
        <v>1209</v>
      </c>
      <c r="BM336" s="40">
        <f>INT(IFERROR(AU336*(1/($AJ336/$AI336)),0)*'udziały-w-rynku'!$C$27)</f>
        <v>417</v>
      </c>
    </row>
    <row r="337" spans="1:65">
      <c r="A337" s="158">
        <f>VLOOKUP(B337,konwerter_rejonów!A:B,2,FALSE)</f>
        <v>334</v>
      </c>
      <c r="B337" s="11">
        <v>334</v>
      </c>
      <c r="C337" s="85" t="str">
        <f>IFERROR(VLOOKUP(A337,konwerter_rejonów!E:F,2,FALSE),A337)</f>
        <v>A55</v>
      </c>
      <c r="D337" s="8" t="s">
        <v>385</v>
      </c>
      <c r="E337" s="8" t="str">
        <f>VLOOKUP(B337,konwerter_rejonów!A:C,3,FALSE)</f>
        <v>Most Szczytnicki</v>
      </c>
      <c r="F337" s="8">
        <v>20</v>
      </c>
      <c r="G337" s="8">
        <v>30</v>
      </c>
      <c r="H337" s="8">
        <v>1</v>
      </c>
      <c r="I337" s="8">
        <v>6</v>
      </c>
      <c r="J337" s="8">
        <v>92</v>
      </c>
      <c r="K337" s="8">
        <v>69</v>
      </c>
      <c r="L337" s="8">
        <v>137</v>
      </c>
      <c r="M337" s="19">
        <v>355</v>
      </c>
      <c r="N337" s="8">
        <v>3</v>
      </c>
      <c r="O337" s="8">
        <v>0</v>
      </c>
      <c r="P337" s="8">
        <v>242</v>
      </c>
      <c r="Q337" s="8">
        <v>700</v>
      </c>
      <c r="R337" s="8">
        <v>168</v>
      </c>
      <c r="S337" s="8">
        <v>5</v>
      </c>
      <c r="T337" s="8">
        <v>2</v>
      </c>
      <c r="U337" s="19">
        <v>1120</v>
      </c>
      <c r="V337" s="8">
        <v>2545</v>
      </c>
      <c r="W337" s="8">
        <v>6054</v>
      </c>
      <c r="X337" s="8">
        <v>149471</v>
      </c>
      <c r="Y337" s="8">
        <v>226</v>
      </c>
      <c r="Z337" s="8">
        <v>0</v>
      </c>
      <c r="AA337" s="8">
        <v>1086</v>
      </c>
      <c r="AB337" s="8">
        <v>3</v>
      </c>
      <c r="AC337" s="173">
        <v>334</v>
      </c>
      <c r="AD337" s="173">
        <v>0</v>
      </c>
      <c r="AE337" s="157">
        <f t="shared" si="62"/>
        <v>1475</v>
      </c>
      <c r="AF337" s="157">
        <f t="shared" si="63"/>
        <v>1455</v>
      </c>
      <c r="AG337" s="157">
        <f t="shared" si="64"/>
        <v>567532</v>
      </c>
      <c r="AH337" s="127">
        <v>540</v>
      </c>
      <c r="AI337" s="46">
        <v>77735</v>
      </c>
      <c r="AJ337" s="19">
        <v>44509</v>
      </c>
      <c r="AK337" s="88">
        <v>227</v>
      </c>
      <c r="AL337" s="88">
        <v>209</v>
      </c>
      <c r="AM337" s="87">
        <v>144</v>
      </c>
      <c r="AN337" s="87">
        <v>0</v>
      </c>
      <c r="AO337" s="91">
        <v>101</v>
      </c>
      <c r="AP337" s="91">
        <v>13</v>
      </c>
      <c r="AQ337" s="92">
        <v>97</v>
      </c>
      <c r="AR337" s="92">
        <v>177</v>
      </c>
      <c r="AS337" s="89">
        <v>141</v>
      </c>
      <c r="AT337" s="89">
        <v>21</v>
      </c>
      <c r="AU337" s="90">
        <v>78</v>
      </c>
      <c r="AV337" s="90">
        <v>80</v>
      </c>
      <c r="AW337" s="21">
        <f t="shared" si="65"/>
        <v>396.45566065290166</v>
      </c>
      <c r="AX337" s="21">
        <f>IFERROR(INT(AW337*'udziały-w-rynku'!$C$27),0)</f>
        <v>1975</v>
      </c>
      <c r="AY337" s="39">
        <f t="shared" si="66"/>
        <v>1975</v>
      </c>
      <c r="AZ337" s="34">
        <f t="shared" si="67"/>
        <v>520</v>
      </c>
      <c r="BA337" s="31">
        <f t="shared" si="68"/>
        <v>1.3573883161512028</v>
      </c>
      <c r="BB337" s="70" t="s">
        <v>429</v>
      </c>
      <c r="BC337" s="125" t="s">
        <v>425</v>
      </c>
      <c r="BD337" s="70">
        <f t="shared" si="73"/>
        <v>1975</v>
      </c>
      <c r="BE337" s="71">
        <f t="shared" si="69"/>
        <v>3.207585167476548E-3</v>
      </c>
      <c r="BF337" s="161">
        <f t="shared" si="70"/>
        <v>2039.065098550009</v>
      </c>
      <c r="BG337" s="39">
        <f>INT(IFERROR(AO337*(1/($AJ337/$AI337)),0)*'udziały-w-rynku'!$C$27)</f>
        <v>878</v>
      </c>
      <c r="BH337" s="39">
        <f>INT(IFERROR(AQ337*(1/($AJ337/$AI337)),0)*'udziały-w-rynku'!$C$27)</f>
        <v>843</v>
      </c>
      <c r="BI337" s="21">
        <f t="shared" si="71"/>
        <v>251.49610191197286</v>
      </c>
      <c r="BJ337" s="21">
        <f>IFERROR(INT(BI337*'udziały-w-rynku'!$C$27),0)</f>
        <v>1252</v>
      </c>
      <c r="BK337" s="170">
        <f t="shared" si="72"/>
        <v>1252</v>
      </c>
      <c r="BL337" s="40">
        <f>INT(IFERROR(AS337*(1/($AJ337/$AI337)),0)*'udziały-w-rynku'!$C$27)</f>
        <v>1226</v>
      </c>
      <c r="BM337" s="40">
        <f>INT(IFERROR(AU337*(1/($AJ337/$AI337)),0)*'udziały-w-rynku'!$C$27)</f>
        <v>678</v>
      </c>
    </row>
    <row r="338" spans="1:65">
      <c r="A338" s="158">
        <f>VLOOKUP(B338,konwerter_rejonów!A:B,2,FALSE)</f>
        <v>335</v>
      </c>
      <c r="B338" s="11">
        <v>335</v>
      </c>
      <c r="C338" s="85">
        <f>IFERROR(VLOOKUP(A338,konwerter_rejonów!E:F,2,FALSE),A338)</f>
        <v>335</v>
      </c>
      <c r="D338" s="8" t="s">
        <v>385</v>
      </c>
      <c r="E338" s="8" t="str">
        <f>VLOOKUP(B338,konwerter_rejonów!A:C,3,FALSE)</f>
        <v>Krucza</v>
      </c>
      <c r="F338" s="8">
        <v>172</v>
      </c>
      <c r="G338" s="8">
        <v>219</v>
      </c>
      <c r="H338" s="8">
        <v>85</v>
      </c>
      <c r="I338" s="8">
        <v>137</v>
      </c>
      <c r="J338" s="8">
        <v>1037</v>
      </c>
      <c r="K338" s="8">
        <v>957</v>
      </c>
      <c r="L338" s="8">
        <v>1267</v>
      </c>
      <c r="M338" s="19">
        <v>3874</v>
      </c>
      <c r="N338" s="8">
        <v>5</v>
      </c>
      <c r="O338" s="8">
        <v>5</v>
      </c>
      <c r="P338" s="8">
        <v>1</v>
      </c>
      <c r="Q338" s="8">
        <v>8</v>
      </c>
      <c r="R338" s="8">
        <v>46</v>
      </c>
      <c r="S338" s="8">
        <v>10</v>
      </c>
      <c r="T338" s="8">
        <v>3</v>
      </c>
      <c r="U338" s="19">
        <v>78</v>
      </c>
      <c r="V338" s="8">
        <v>0</v>
      </c>
      <c r="W338" s="8">
        <v>3734</v>
      </c>
      <c r="X338" s="8">
        <v>164082</v>
      </c>
      <c r="Y338" s="8">
        <v>190</v>
      </c>
      <c r="Z338" s="8">
        <v>2693</v>
      </c>
      <c r="AA338" s="8">
        <v>0</v>
      </c>
      <c r="AB338" s="8">
        <v>35</v>
      </c>
      <c r="AC338" s="173">
        <v>335</v>
      </c>
      <c r="AD338" s="173">
        <v>0</v>
      </c>
      <c r="AE338" s="157">
        <f t="shared" si="62"/>
        <v>3952</v>
      </c>
      <c r="AF338" s="157">
        <f t="shared" si="63"/>
        <v>3780</v>
      </c>
      <c r="AG338" s="157">
        <f t="shared" si="64"/>
        <v>567532</v>
      </c>
      <c r="AH338" s="127">
        <v>1262</v>
      </c>
      <c r="AI338" s="46">
        <v>77735</v>
      </c>
      <c r="AJ338" s="19">
        <v>44509</v>
      </c>
      <c r="AK338" s="88">
        <v>872</v>
      </c>
      <c r="AL338" s="88">
        <v>626</v>
      </c>
      <c r="AM338" s="87">
        <v>258</v>
      </c>
      <c r="AN338" s="87">
        <v>0</v>
      </c>
      <c r="AO338" s="91">
        <v>344</v>
      </c>
      <c r="AP338" s="91">
        <v>164</v>
      </c>
      <c r="AQ338" s="92">
        <v>201</v>
      </c>
      <c r="AR338" s="92">
        <v>18</v>
      </c>
      <c r="AS338" s="89">
        <v>258</v>
      </c>
      <c r="AT338" s="89">
        <v>36</v>
      </c>
      <c r="AU338" s="90">
        <v>99</v>
      </c>
      <c r="AV338" s="90">
        <v>70</v>
      </c>
      <c r="AW338" s="21">
        <f t="shared" si="65"/>
        <v>1522.9486171336134</v>
      </c>
      <c r="AX338" s="21">
        <f>IFERROR(INT(AW338*'udziały-w-rynku'!$C$27),0)</f>
        <v>7586</v>
      </c>
      <c r="AY338" s="39">
        <f t="shared" si="66"/>
        <v>7586</v>
      </c>
      <c r="AZ338" s="34">
        <f t="shared" si="67"/>
        <v>3806</v>
      </c>
      <c r="BA338" s="31">
        <f t="shared" si="68"/>
        <v>2.0068783068783067</v>
      </c>
      <c r="BB338" s="70" t="s">
        <v>429</v>
      </c>
      <c r="BC338" s="125" t="s">
        <v>426</v>
      </c>
      <c r="BD338" s="70">
        <f t="shared" si="73"/>
        <v>3780</v>
      </c>
      <c r="BE338" s="71">
        <f t="shared" si="69"/>
        <v>6.1390743964867605E-3</v>
      </c>
      <c r="BF338" s="161">
        <f t="shared" si="70"/>
        <v>3902.61573292103</v>
      </c>
      <c r="BG338" s="39">
        <f>INT(IFERROR(AO338*(1/($AJ338/$AI338)),0)*'udziały-w-rynku'!$C$27)</f>
        <v>2992</v>
      </c>
      <c r="BH338" s="39">
        <f>INT(IFERROR(AQ338*(1/($AJ338/$AI338)),0)*'udziały-w-rynku'!$C$27)</f>
        <v>1748</v>
      </c>
      <c r="BI338" s="21">
        <f t="shared" si="71"/>
        <v>450.5971825922847</v>
      </c>
      <c r="BJ338" s="21">
        <f>IFERROR(INT(BI338*'udziały-w-rynku'!$C$27),0)</f>
        <v>2244</v>
      </c>
      <c r="BK338" s="170">
        <f t="shared" si="72"/>
        <v>2244</v>
      </c>
      <c r="BL338" s="40">
        <f>INT(IFERROR(AS338*(1/($AJ338/$AI338)),0)*'udziały-w-rynku'!$C$27)</f>
        <v>2244</v>
      </c>
      <c r="BM338" s="40">
        <f>INT(IFERROR(AU338*(1/($AJ338/$AI338)),0)*'udziały-w-rynku'!$C$27)</f>
        <v>861</v>
      </c>
    </row>
    <row r="339" spans="1:65">
      <c r="A339" s="158">
        <f>VLOOKUP(B339,konwerter_rejonów!A:B,2,FALSE)</f>
        <v>336</v>
      </c>
      <c r="B339" s="11">
        <v>336</v>
      </c>
      <c r="C339" s="85">
        <f>IFERROR(VLOOKUP(A339,konwerter_rejonów!E:F,2,FALSE),A339)</f>
        <v>336</v>
      </c>
      <c r="D339" s="8" t="s">
        <v>385</v>
      </c>
      <c r="E339" s="8" t="str">
        <f>VLOOKUP(B339,konwerter_rejonów!A:C,3,FALSE)</f>
        <v>Skwierzyńska</v>
      </c>
      <c r="F339" s="8">
        <v>108</v>
      </c>
      <c r="G339" s="8">
        <v>146</v>
      </c>
      <c r="H339" s="8">
        <v>64</v>
      </c>
      <c r="I339" s="8">
        <v>92</v>
      </c>
      <c r="J339" s="8">
        <v>593</v>
      </c>
      <c r="K339" s="8">
        <v>578</v>
      </c>
      <c r="L339" s="8">
        <v>681</v>
      </c>
      <c r="M339" s="19">
        <v>2262</v>
      </c>
      <c r="N339" s="8">
        <v>5</v>
      </c>
      <c r="O339" s="8">
        <v>3</v>
      </c>
      <c r="P339" s="8">
        <v>0</v>
      </c>
      <c r="Q339" s="8">
        <v>0</v>
      </c>
      <c r="R339" s="8">
        <v>17</v>
      </c>
      <c r="S339" s="8">
        <v>5</v>
      </c>
      <c r="T339" s="8">
        <v>1</v>
      </c>
      <c r="U339" s="19">
        <v>31</v>
      </c>
      <c r="V339" s="8">
        <v>410</v>
      </c>
      <c r="W339" s="8">
        <v>204</v>
      </c>
      <c r="X339" s="8">
        <v>115098</v>
      </c>
      <c r="Y339" s="8">
        <v>59</v>
      </c>
      <c r="Z339" s="8">
        <v>768</v>
      </c>
      <c r="AA339" s="8">
        <v>0</v>
      </c>
      <c r="AB339" s="8">
        <v>5</v>
      </c>
      <c r="AC339" s="173">
        <v>336</v>
      </c>
      <c r="AD339" s="173">
        <v>0</v>
      </c>
      <c r="AE339" s="157">
        <f t="shared" si="62"/>
        <v>2293</v>
      </c>
      <c r="AF339" s="157">
        <f t="shared" si="63"/>
        <v>2185</v>
      </c>
      <c r="AG339" s="157">
        <f t="shared" si="64"/>
        <v>567532</v>
      </c>
      <c r="AH339" s="127">
        <v>665</v>
      </c>
      <c r="AI339" s="46">
        <v>77735</v>
      </c>
      <c r="AJ339" s="19">
        <v>44509</v>
      </c>
      <c r="AK339" s="88">
        <v>118</v>
      </c>
      <c r="AL339" s="88">
        <v>32</v>
      </c>
      <c r="AM339" s="87">
        <v>71</v>
      </c>
      <c r="AN339" s="87">
        <v>0</v>
      </c>
      <c r="AO339" s="91">
        <v>31</v>
      </c>
      <c r="AP339" s="91">
        <v>-1</v>
      </c>
      <c r="AQ339" s="92">
        <v>23</v>
      </c>
      <c r="AR339" s="92">
        <v>19</v>
      </c>
      <c r="AS339" s="89">
        <v>96</v>
      </c>
      <c r="AT339" s="89">
        <v>152</v>
      </c>
      <c r="AU339" s="90">
        <v>32</v>
      </c>
      <c r="AV339" s="90">
        <v>17</v>
      </c>
      <c r="AW339" s="21">
        <f t="shared" si="65"/>
        <v>206.08708351119998</v>
      </c>
      <c r="AX339" s="21">
        <f>IFERROR(INT(AW339*'udziały-w-rynku'!$C$27),0)</f>
        <v>1026</v>
      </c>
      <c r="AY339" s="39">
        <f t="shared" si="66"/>
        <v>1026</v>
      </c>
      <c r="AZ339" s="34">
        <f t="shared" si="67"/>
        <v>-1159</v>
      </c>
      <c r="BA339" s="31">
        <f t="shared" si="68"/>
        <v>0.46956521739130436</v>
      </c>
      <c r="BB339" s="70" t="s">
        <v>429</v>
      </c>
      <c r="BC339" s="125" t="s">
        <v>426</v>
      </c>
      <c r="BD339" s="70">
        <f t="shared" si="73"/>
        <v>2185</v>
      </c>
      <c r="BE339" s="71">
        <f t="shared" si="69"/>
        <v>3.5486448561702572E-3</v>
      </c>
      <c r="BF339" s="161">
        <f t="shared" si="70"/>
        <v>2255.8770837122888</v>
      </c>
      <c r="BG339" s="39">
        <f>INT(IFERROR(AO339*(1/($AJ339/$AI339)),0)*'udziały-w-rynku'!$C$27)</f>
        <v>269</v>
      </c>
      <c r="BH339" s="39">
        <f>INT(IFERROR(AQ339*(1/($AJ339/$AI339)),0)*'udziały-w-rynku'!$C$27)</f>
        <v>200</v>
      </c>
      <c r="BI339" s="21">
        <f t="shared" si="71"/>
        <v>124.00155024826439</v>
      </c>
      <c r="BJ339" s="21">
        <f>IFERROR(INT(BI339*'udziały-w-rynku'!$C$27),0)</f>
        <v>617</v>
      </c>
      <c r="BK339" s="170">
        <f t="shared" si="72"/>
        <v>617</v>
      </c>
      <c r="BL339" s="40">
        <f>INT(IFERROR(AS339*(1/($AJ339/$AI339)),0)*'udziały-w-rynku'!$C$27)</f>
        <v>835</v>
      </c>
      <c r="BM339" s="40">
        <f>INT(IFERROR(AU339*(1/($AJ339/$AI339)),0)*'udziały-w-rynku'!$C$27)</f>
        <v>278</v>
      </c>
    </row>
    <row r="340" spans="1:65">
      <c r="A340" s="158">
        <f>VLOOKUP(B340,konwerter_rejonów!A:B,2,FALSE)</f>
        <v>337</v>
      </c>
      <c r="B340" s="11">
        <v>337</v>
      </c>
      <c r="C340" s="85" t="str">
        <f>IFERROR(VLOOKUP(A340,konwerter_rejonów!E:F,2,FALSE),A340)</f>
        <v>A45</v>
      </c>
      <c r="D340" s="8" t="s">
        <v>385</v>
      </c>
      <c r="E340" s="8" t="str">
        <f>VLOOKUP(B340,konwerter_rejonów!A:C,3,FALSE)</f>
        <v>Ziębicka</v>
      </c>
      <c r="F340" s="8">
        <v>77</v>
      </c>
      <c r="G340" s="8">
        <v>119</v>
      </c>
      <c r="H340" s="8">
        <v>44</v>
      </c>
      <c r="I340" s="8">
        <v>63</v>
      </c>
      <c r="J340" s="8">
        <v>393</v>
      </c>
      <c r="K340" s="8">
        <v>288</v>
      </c>
      <c r="L340" s="8">
        <v>334</v>
      </c>
      <c r="M340" s="19">
        <v>1318</v>
      </c>
      <c r="N340" s="8">
        <v>0</v>
      </c>
      <c r="O340" s="8">
        <v>1</v>
      </c>
      <c r="P340" s="8">
        <v>1</v>
      </c>
      <c r="Q340" s="8">
        <v>4</v>
      </c>
      <c r="R340" s="8">
        <v>11</v>
      </c>
      <c r="S340" s="8">
        <v>2</v>
      </c>
      <c r="T340" s="8">
        <v>0</v>
      </c>
      <c r="U340" s="19">
        <v>19</v>
      </c>
      <c r="V340" s="8">
        <v>24148</v>
      </c>
      <c r="W340" s="8">
        <v>5297</v>
      </c>
      <c r="X340" s="8">
        <v>58119</v>
      </c>
      <c r="Y340" s="8">
        <v>23416</v>
      </c>
      <c r="Z340" s="8">
        <v>0</v>
      </c>
      <c r="AA340" s="8">
        <v>0</v>
      </c>
      <c r="AB340" s="8">
        <v>15</v>
      </c>
      <c r="AC340" s="173">
        <v>337</v>
      </c>
      <c r="AD340" s="173">
        <v>0</v>
      </c>
      <c r="AE340" s="157">
        <f t="shared" si="62"/>
        <v>1337</v>
      </c>
      <c r="AF340" s="157">
        <f t="shared" si="63"/>
        <v>1260</v>
      </c>
      <c r="AG340" s="157">
        <f t="shared" si="64"/>
        <v>567532</v>
      </c>
      <c r="AH340" s="127">
        <v>6033</v>
      </c>
      <c r="AI340" s="46">
        <v>77735</v>
      </c>
      <c r="AJ340" s="19">
        <v>44509</v>
      </c>
      <c r="AK340" s="88">
        <v>91</v>
      </c>
      <c r="AL340" s="88">
        <v>39</v>
      </c>
      <c r="AM340" s="87">
        <v>101</v>
      </c>
      <c r="AN340" s="87">
        <v>0</v>
      </c>
      <c r="AO340" s="91">
        <v>32</v>
      </c>
      <c r="AP340" s="91">
        <v>6</v>
      </c>
      <c r="AQ340" s="92">
        <v>29</v>
      </c>
      <c r="AR340" s="92">
        <v>159</v>
      </c>
      <c r="AS340" s="89">
        <v>87</v>
      </c>
      <c r="AT340" s="89">
        <v>161</v>
      </c>
      <c r="AU340" s="90">
        <v>27</v>
      </c>
      <c r="AV340" s="90">
        <v>21</v>
      </c>
      <c r="AW340" s="21">
        <f t="shared" si="65"/>
        <v>158.93156440270508</v>
      </c>
      <c r="AX340" s="21">
        <f>IFERROR(INT(AW340*'udziały-w-rynku'!$C$27),0)</f>
        <v>791</v>
      </c>
      <c r="AY340" s="39">
        <f t="shared" si="66"/>
        <v>791</v>
      </c>
      <c r="AZ340" s="34">
        <f t="shared" si="67"/>
        <v>-469</v>
      </c>
      <c r="BA340" s="31">
        <f t="shared" si="68"/>
        <v>0.62777777777777777</v>
      </c>
      <c r="BB340" s="70" t="s">
        <v>429</v>
      </c>
      <c r="BC340" s="125" t="s">
        <v>426</v>
      </c>
      <c r="BD340" s="70">
        <f t="shared" si="73"/>
        <v>1260</v>
      </c>
      <c r="BE340" s="71">
        <f t="shared" si="69"/>
        <v>2.0463581321622537E-3</v>
      </c>
      <c r="BF340" s="161">
        <f t="shared" si="70"/>
        <v>1300.8719109736769</v>
      </c>
      <c r="BG340" s="39">
        <f>INT(IFERROR(AO340*(1/($AJ340/$AI340)),0)*'udziały-w-rynku'!$C$27)</f>
        <v>278</v>
      </c>
      <c r="BH340" s="39">
        <f>INT(IFERROR(AQ340*(1/($AJ340/$AI340)),0)*'udziały-w-rynku'!$C$27)</f>
        <v>252</v>
      </c>
      <c r="BI340" s="21">
        <f t="shared" si="71"/>
        <v>176.39657147992543</v>
      </c>
      <c r="BJ340" s="21">
        <f>IFERROR(INT(BI340*'udziały-w-rynku'!$C$27),0)</f>
        <v>878</v>
      </c>
      <c r="BK340" s="170">
        <f t="shared" si="72"/>
        <v>878</v>
      </c>
      <c r="BL340" s="40">
        <f>INT(IFERROR(AS340*(1/($AJ340/$AI340)),0)*'udziały-w-rynku'!$C$27)</f>
        <v>756</v>
      </c>
      <c r="BM340" s="40">
        <f>INT(IFERROR(AU340*(1/($AJ340/$AI340)),0)*'udziały-w-rynku'!$C$27)</f>
        <v>234</v>
      </c>
    </row>
    <row r="341" spans="1:65">
      <c r="A341" s="158">
        <f>VLOOKUP(B341,konwerter_rejonów!A:B,2,FALSE)</f>
        <v>338</v>
      </c>
      <c r="B341" s="11">
        <v>338</v>
      </c>
      <c r="C341" s="85">
        <f>IFERROR(VLOOKUP(A341,konwerter_rejonów!E:F,2,FALSE),A341)</f>
        <v>338</v>
      </c>
      <c r="D341" s="8" t="s">
        <v>385</v>
      </c>
      <c r="E341" s="8" t="str">
        <f>VLOOKUP(B341,konwerter_rejonów!A:C,3,FALSE)</f>
        <v>Nyska</v>
      </c>
      <c r="F341" s="8">
        <v>309</v>
      </c>
      <c r="G341" s="8">
        <v>160</v>
      </c>
      <c r="H341" s="8">
        <v>26</v>
      </c>
      <c r="I341" s="8">
        <v>51</v>
      </c>
      <c r="J341" s="8">
        <v>967</v>
      </c>
      <c r="K341" s="8">
        <v>262</v>
      </c>
      <c r="L341" s="8">
        <v>212</v>
      </c>
      <c r="M341" s="19">
        <v>1987</v>
      </c>
      <c r="N341" s="8">
        <v>14</v>
      </c>
      <c r="O341" s="8">
        <v>4</v>
      </c>
      <c r="P341" s="8">
        <v>1</v>
      </c>
      <c r="Q341" s="8">
        <v>13</v>
      </c>
      <c r="R341" s="8">
        <v>93</v>
      </c>
      <c r="S341" s="8">
        <v>2</v>
      </c>
      <c r="T341" s="8">
        <v>2</v>
      </c>
      <c r="U341" s="19">
        <v>129</v>
      </c>
      <c r="V341" s="8">
        <v>9382</v>
      </c>
      <c r="W341" s="8">
        <v>6272</v>
      </c>
      <c r="X341" s="8">
        <v>142565</v>
      </c>
      <c r="Y341" s="8">
        <v>9981</v>
      </c>
      <c r="Z341" s="8">
        <v>266</v>
      </c>
      <c r="AA341" s="8">
        <v>0</v>
      </c>
      <c r="AB341" s="8">
        <v>30</v>
      </c>
      <c r="AC341" s="173">
        <v>338</v>
      </c>
      <c r="AD341" s="173">
        <v>0</v>
      </c>
      <c r="AE341" s="157">
        <f t="shared" si="62"/>
        <v>2116</v>
      </c>
      <c r="AF341" s="157">
        <f t="shared" si="63"/>
        <v>1807</v>
      </c>
      <c r="AG341" s="157">
        <f t="shared" si="64"/>
        <v>567532</v>
      </c>
      <c r="AH341" s="127">
        <v>2672</v>
      </c>
      <c r="AI341" s="46">
        <v>77735</v>
      </c>
      <c r="AJ341" s="19">
        <v>44509</v>
      </c>
      <c r="AK341" s="88">
        <v>467</v>
      </c>
      <c r="AL341" s="88">
        <v>320</v>
      </c>
      <c r="AM341" s="87">
        <v>287</v>
      </c>
      <c r="AN341" s="87">
        <v>0</v>
      </c>
      <c r="AO341" s="91">
        <v>171</v>
      </c>
      <c r="AP341" s="91">
        <v>44</v>
      </c>
      <c r="AQ341" s="92">
        <v>192</v>
      </c>
      <c r="AR341" s="92">
        <v>130</v>
      </c>
      <c r="AS341" s="89">
        <v>216</v>
      </c>
      <c r="AT341" s="89">
        <v>37</v>
      </c>
      <c r="AU341" s="90">
        <v>131</v>
      </c>
      <c r="AV341" s="90">
        <v>120</v>
      </c>
      <c r="AW341" s="21">
        <f t="shared" si="65"/>
        <v>815.61583050618981</v>
      </c>
      <c r="AX341" s="21">
        <f>IFERROR(INT(AW341*'udziały-w-rynku'!$C$27),0)</f>
        <v>4063</v>
      </c>
      <c r="AY341" s="39">
        <f t="shared" si="66"/>
        <v>4063</v>
      </c>
      <c r="AZ341" s="34">
        <f t="shared" si="67"/>
        <v>2256</v>
      </c>
      <c r="BA341" s="31">
        <f t="shared" si="68"/>
        <v>2.2484781405644716</v>
      </c>
      <c r="BB341" s="70" t="s">
        <v>429</v>
      </c>
      <c r="BC341" s="125" t="s">
        <v>425</v>
      </c>
      <c r="BD341" s="70">
        <f t="shared" si="73"/>
        <v>4063</v>
      </c>
      <c r="BE341" s="71">
        <f t="shared" si="69"/>
        <v>6.598692929345425E-3</v>
      </c>
      <c r="BF341" s="161">
        <f t="shared" si="70"/>
        <v>4194.7956938778161</v>
      </c>
      <c r="BG341" s="39">
        <f>INT(IFERROR(AO341*(1/($AJ341/$AI341)),0)*'udziały-w-rynku'!$C$27)</f>
        <v>1487</v>
      </c>
      <c r="BH341" s="39">
        <f>INT(IFERROR(AQ341*(1/($AJ341/$AI341)),0)*'udziały-w-rynku'!$C$27)</f>
        <v>1670</v>
      </c>
      <c r="BI341" s="21">
        <f t="shared" si="71"/>
        <v>501.24570311622369</v>
      </c>
      <c r="BJ341" s="21">
        <f>IFERROR(INT(BI341*'udziały-w-rynku'!$C$27),0)</f>
        <v>2497</v>
      </c>
      <c r="BK341" s="170">
        <f t="shared" si="72"/>
        <v>2497</v>
      </c>
      <c r="BL341" s="40">
        <f>INT(IFERROR(AS341*(1/($AJ341/$AI341)),0)*'udziały-w-rynku'!$C$27)</f>
        <v>1879</v>
      </c>
      <c r="BM341" s="40">
        <f>INT(IFERROR(AU341*(1/($AJ341/$AI341)),0)*'udziały-w-rynku'!$C$27)</f>
        <v>1139</v>
      </c>
    </row>
    <row r="342" spans="1:65">
      <c r="A342" s="158">
        <f>VLOOKUP(B342,konwerter_rejonów!A:B,2,FALSE)</f>
        <v>339</v>
      </c>
      <c r="B342" s="11">
        <v>339</v>
      </c>
      <c r="C342" s="85" t="str">
        <f>IFERROR(VLOOKUP(A342,konwerter_rejonów!E:F,2,FALSE),A342)</f>
        <v>A48</v>
      </c>
      <c r="D342" s="8" t="s">
        <v>385</v>
      </c>
      <c r="E342" s="8" t="str">
        <f>VLOOKUP(B342,konwerter_rejonów!A:C,3,FALSE)</f>
        <v>Arkady</v>
      </c>
      <c r="F342" s="8">
        <v>5</v>
      </c>
      <c r="G342" s="8">
        <v>11</v>
      </c>
      <c r="H342" s="8">
        <v>5</v>
      </c>
      <c r="I342" s="8">
        <v>7</v>
      </c>
      <c r="J342" s="8">
        <v>42</v>
      </c>
      <c r="K342" s="8">
        <v>31</v>
      </c>
      <c r="L342" s="8">
        <v>29</v>
      </c>
      <c r="M342" s="19">
        <v>130</v>
      </c>
      <c r="N342" s="8">
        <v>0</v>
      </c>
      <c r="O342" s="8">
        <v>0</v>
      </c>
      <c r="P342" s="8">
        <v>0</v>
      </c>
      <c r="Q342" s="8">
        <v>1</v>
      </c>
      <c r="R342" s="8">
        <v>5</v>
      </c>
      <c r="S342" s="8">
        <v>0</v>
      </c>
      <c r="T342" s="8">
        <v>0</v>
      </c>
      <c r="U342" s="19">
        <v>6</v>
      </c>
      <c r="V342" s="8">
        <v>258367</v>
      </c>
      <c r="W342" s="8">
        <v>10853</v>
      </c>
      <c r="X342" s="8">
        <v>10731</v>
      </c>
      <c r="Y342" s="8">
        <v>70</v>
      </c>
      <c r="Z342" s="8">
        <v>0</v>
      </c>
      <c r="AA342" s="8">
        <v>0</v>
      </c>
      <c r="AB342" s="8">
        <v>10</v>
      </c>
      <c r="AC342" s="173">
        <v>339</v>
      </c>
      <c r="AD342" s="173">
        <v>0</v>
      </c>
      <c r="AE342" s="157">
        <f t="shared" si="62"/>
        <v>136</v>
      </c>
      <c r="AF342" s="157">
        <f t="shared" si="63"/>
        <v>131</v>
      </c>
      <c r="AG342" s="157">
        <f t="shared" si="64"/>
        <v>567532</v>
      </c>
      <c r="AH342" s="127">
        <v>693</v>
      </c>
      <c r="AI342" s="46">
        <v>77735</v>
      </c>
      <c r="AJ342" s="19">
        <v>44509</v>
      </c>
      <c r="AK342" s="88">
        <v>191</v>
      </c>
      <c r="AL342" s="88">
        <v>137</v>
      </c>
      <c r="AM342" s="87">
        <v>241</v>
      </c>
      <c r="AN342" s="87">
        <v>0</v>
      </c>
      <c r="AO342" s="91">
        <v>81</v>
      </c>
      <c r="AP342" s="91">
        <v>151</v>
      </c>
      <c r="AQ342" s="92">
        <v>163</v>
      </c>
      <c r="AR342" s="92">
        <v>26</v>
      </c>
      <c r="AS342" s="89">
        <v>211</v>
      </c>
      <c r="AT342" s="89">
        <v>48</v>
      </c>
      <c r="AU342" s="90">
        <v>149</v>
      </c>
      <c r="AV342" s="90">
        <v>137</v>
      </c>
      <c r="AW342" s="21">
        <f t="shared" si="65"/>
        <v>333.58163517490846</v>
      </c>
      <c r="AX342" s="21">
        <f>IFERROR(INT(AW342*'udziały-w-rynku'!$C$27),0)</f>
        <v>1661</v>
      </c>
      <c r="AY342" s="39">
        <f t="shared" si="66"/>
        <v>1661</v>
      </c>
      <c r="AZ342" s="34">
        <f t="shared" si="67"/>
        <v>1530</v>
      </c>
      <c r="BA342" s="31">
        <f t="shared" si="68"/>
        <v>12.679389312977099</v>
      </c>
      <c r="BB342" s="70" t="s">
        <v>429</v>
      </c>
      <c r="BC342" s="125" t="s">
        <v>426</v>
      </c>
      <c r="BD342" s="70">
        <f t="shared" si="73"/>
        <v>131</v>
      </c>
      <c r="BE342" s="71">
        <f t="shared" si="69"/>
        <v>2.1275628199464699E-4</v>
      </c>
      <c r="BF342" s="161">
        <f t="shared" si="70"/>
        <v>135.24938122027908</v>
      </c>
      <c r="BG342" s="39">
        <f>INT(IFERROR(AO342*(1/($AJ342/$AI342)),0)*'udziały-w-rynku'!$C$27)</f>
        <v>704</v>
      </c>
      <c r="BH342" s="39">
        <f>INT(IFERROR(AQ342*(1/($AJ342/$AI342)),0)*'udziały-w-rynku'!$C$27)</f>
        <v>1418</v>
      </c>
      <c r="BI342" s="21">
        <f t="shared" si="71"/>
        <v>420.90667056101017</v>
      </c>
      <c r="BJ342" s="21">
        <f>IFERROR(INT(BI342*'udziały-w-rynku'!$C$27),0)</f>
        <v>2096</v>
      </c>
      <c r="BK342" s="170">
        <f t="shared" si="72"/>
        <v>2096</v>
      </c>
      <c r="BL342" s="40">
        <f>INT(IFERROR(AS342*(1/($AJ342/$AI342)),0)*'udziały-w-rynku'!$C$27)</f>
        <v>1835</v>
      </c>
      <c r="BM342" s="40">
        <f>INT(IFERROR(AU342*(1/($AJ342/$AI342)),0)*'udziały-w-rynku'!$C$27)</f>
        <v>1296</v>
      </c>
    </row>
    <row r="343" spans="1:65">
      <c r="A343" s="158">
        <f>VLOOKUP(B343,konwerter_rejonów!A:B,2,FALSE)</f>
        <v>340</v>
      </c>
      <c r="B343" s="11">
        <v>340</v>
      </c>
      <c r="C343" s="85">
        <f>IFERROR(VLOOKUP(A343,konwerter_rejonów!E:F,2,FALSE),A343)</f>
        <v>340</v>
      </c>
      <c r="D343" s="8" t="s">
        <v>385</v>
      </c>
      <c r="E343" s="8" t="str">
        <f>VLOOKUP(B343,konwerter_rejonów!A:C,3,FALSE)</f>
        <v>Trzebnicka</v>
      </c>
      <c r="F343" s="8">
        <v>210</v>
      </c>
      <c r="G343" s="8">
        <v>321</v>
      </c>
      <c r="H343" s="8">
        <v>126</v>
      </c>
      <c r="I343" s="8">
        <v>192</v>
      </c>
      <c r="J343" s="8">
        <v>1270</v>
      </c>
      <c r="K343" s="8">
        <v>1029</v>
      </c>
      <c r="L343" s="8">
        <v>957</v>
      </c>
      <c r="M343" s="19">
        <v>4105</v>
      </c>
      <c r="N343" s="8">
        <v>4</v>
      </c>
      <c r="O343" s="8">
        <v>10</v>
      </c>
      <c r="P343" s="8">
        <v>2</v>
      </c>
      <c r="Q343" s="8">
        <v>14</v>
      </c>
      <c r="R343" s="8">
        <v>41</v>
      </c>
      <c r="S343" s="8">
        <v>9</v>
      </c>
      <c r="T343" s="8">
        <v>2</v>
      </c>
      <c r="U343" s="19">
        <v>82</v>
      </c>
      <c r="V343" s="8">
        <v>15161</v>
      </c>
      <c r="W343" s="8">
        <v>28132</v>
      </c>
      <c r="X343" s="8">
        <v>163121</v>
      </c>
      <c r="Y343" s="8">
        <v>397</v>
      </c>
      <c r="Z343" s="8">
        <v>287</v>
      </c>
      <c r="AA343" s="8">
        <v>272</v>
      </c>
      <c r="AB343" s="8">
        <v>7</v>
      </c>
      <c r="AC343" s="173">
        <v>340</v>
      </c>
      <c r="AD343" s="173">
        <v>0</v>
      </c>
      <c r="AE343" s="157">
        <f t="shared" si="62"/>
        <v>4187</v>
      </c>
      <c r="AF343" s="157">
        <f t="shared" si="63"/>
        <v>3977</v>
      </c>
      <c r="AG343" s="157">
        <f t="shared" si="64"/>
        <v>567532</v>
      </c>
      <c r="AH343" s="127">
        <v>1663</v>
      </c>
      <c r="AI343" s="46">
        <v>77735</v>
      </c>
      <c r="AJ343" s="19">
        <v>44509</v>
      </c>
      <c r="AK343" s="88">
        <v>451</v>
      </c>
      <c r="AL343" s="88">
        <v>124</v>
      </c>
      <c r="AM343" s="87">
        <v>190</v>
      </c>
      <c r="AN343" s="87">
        <v>0</v>
      </c>
      <c r="AO343" s="91">
        <v>123</v>
      </c>
      <c r="AP343" s="91">
        <v>6</v>
      </c>
      <c r="AQ343" s="92">
        <v>50</v>
      </c>
      <c r="AR343" s="92">
        <v>19</v>
      </c>
      <c r="AS343" s="89">
        <v>152</v>
      </c>
      <c r="AT343" s="89">
        <v>145</v>
      </c>
      <c r="AU343" s="90">
        <v>34</v>
      </c>
      <c r="AV343" s="90">
        <v>24</v>
      </c>
      <c r="AW343" s="21">
        <f t="shared" si="65"/>
        <v>787.67181918263725</v>
      </c>
      <c r="AX343" s="21">
        <f>IFERROR(INT(AW343*'udziały-w-rynku'!$C$27),0)</f>
        <v>3923</v>
      </c>
      <c r="AY343" s="39">
        <f t="shared" si="66"/>
        <v>3923</v>
      </c>
      <c r="AZ343" s="34">
        <f t="shared" si="67"/>
        <v>-54</v>
      </c>
      <c r="BA343" s="31">
        <f t="shared" si="68"/>
        <v>0.98642192607493084</v>
      </c>
      <c r="BB343" s="70" t="s">
        <v>429</v>
      </c>
      <c r="BC343" s="125" t="s">
        <v>426</v>
      </c>
      <c r="BD343" s="70">
        <f t="shared" si="73"/>
        <v>3977</v>
      </c>
      <c r="BE343" s="71">
        <f t="shared" si="69"/>
        <v>6.4590208663565726E-3</v>
      </c>
      <c r="BF343" s="161">
        <f t="shared" si="70"/>
        <v>4106.0060237637399</v>
      </c>
      <c r="BG343" s="39">
        <f>INT(IFERROR(AO343*(1/($AJ343/$AI343)),0)*'udziały-w-rynku'!$C$27)</f>
        <v>1070</v>
      </c>
      <c r="BH343" s="39">
        <f>INT(IFERROR(AQ343*(1/($AJ343/$AI343)),0)*'udziały-w-rynku'!$C$27)</f>
        <v>435</v>
      </c>
      <c r="BI343" s="21">
        <f t="shared" si="71"/>
        <v>331.83513446718644</v>
      </c>
      <c r="BJ343" s="21">
        <f>IFERROR(INT(BI343*'udziały-w-rynku'!$C$27),0)</f>
        <v>1653</v>
      </c>
      <c r="BK343" s="170">
        <f t="shared" si="72"/>
        <v>1653</v>
      </c>
      <c r="BL343" s="40">
        <f>INT(IFERROR(AS343*(1/($AJ343/$AI343)),0)*'udziały-w-rynku'!$C$27)</f>
        <v>1322</v>
      </c>
      <c r="BM343" s="40">
        <f>INT(IFERROR(AU343*(1/($AJ343/$AI343)),0)*'udziały-w-rynku'!$C$27)</f>
        <v>295</v>
      </c>
    </row>
    <row r="344" spans="1:65">
      <c r="A344" s="158">
        <f>VLOOKUP(B344,konwerter_rejonów!A:B,2,FALSE)</f>
        <v>341</v>
      </c>
      <c r="B344" s="11">
        <v>341</v>
      </c>
      <c r="C344" s="85">
        <f>IFERROR(VLOOKUP(A344,konwerter_rejonów!E:F,2,FALSE),A344)</f>
        <v>341</v>
      </c>
      <c r="D344" s="8" t="s">
        <v>385</v>
      </c>
      <c r="E344" s="8" t="str">
        <f>VLOOKUP(B344,konwerter_rejonów!A:C,3,FALSE)</f>
        <v>Drobnera</v>
      </c>
      <c r="F344" s="8">
        <v>108</v>
      </c>
      <c r="G344" s="8">
        <v>147</v>
      </c>
      <c r="H344" s="8">
        <v>76</v>
      </c>
      <c r="I344" s="8">
        <v>112</v>
      </c>
      <c r="J344" s="8">
        <v>668</v>
      </c>
      <c r="K344" s="8">
        <v>554</v>
      </c>
      <c r="L344" s="8">
        <v>421</v>
      </c>
      <c r="M344" s="19">
        <v>2086</v>
      </c>
      <c r="N344" s="8">
        <v>3</v>
      </c>
      <c r="O344" s="8">
        <v>3</v>
      </c>
      <c r="P344" s="8">
        <v>1</v>
      </c>
      <c r="Q344" s="8">
        <v>5</v>
      </c>
      <c r="R344" s="8">
        <v>29</v>
      </c>
      <c r="S344" s="8">
        <v>2</v>
      </c>
      <c r="T344" s="8">
        <v>1</v>
      </c>
      <c r="U344" s="19">
        <v>44</v>
      </c>
      <c r="V344" s="8">
        <v>1682</v>
      </c>
      <c r="W344" s="8">
        <v>15083</v>
      </c>
      <c r="X344" s="8">
        <v>115476</v>
      </c>
      <c r="Y344" s="8">
        <v>103</v>
      </c>
      <c r="Z344" s="8">
        <v>200</v>
      </c>
      <c r="AA344" s="8">
        <v>0</v>
      </c>
      <c r="AB344" s="8">
        <v>17</v>
      </c>
      <c r="AC344" s="173">
        <v>341</v>
      </c>
      <c r="AD344" s="173">
        <v>0</v>
      </c>
      <c r="AE344" s="157">
        <f t="shared" si="62"/>
        <v>2130</v>
      </c>
      <c r="AF344" s="157">
        <f t="shared" si="63"/>
        <v>2022</v>
      </c>
      <c r="AG344" s="157">
        <f t="shared" si="64"/>
        <v>567532</v>
      </c>
      <c r="AH344" s="127">
        <v>1147</v>
      </c>
      <c r="AI344" s="46">
        <v>77735</v>
      </c>
      <c r="AJ344" s="19">
        <v>44509</v>
      </c>
      <c r="AK344" s="88">
        <v>162</v>
      </c>
      <c r="AL344" s="88">
        <v>40</v>
      </c>
      <c r="AM344" s="87">
        <v>105</v>
      </c>
      <c r="AN344" s="87">
        <v>0</v>
      </c>
      <c r="AO344" s="91">
        <v>48</v>
      </c>
      <c r="AP344" s="91">
        <v>52</v>
      </c>
      <c r="AQ344" s="92">
        <v>20</v>
      </c>
      <c r="AR344" s="92">
        <v>130</v>
      </c>
      <c r="AS344" s="89">
        <v>103</v>
      </c>
      <c r="AT344" s="89">
        <v>15</v>
      </c>
      <c r="AU344" s="90">
        <v>23</v>
      </c>
      <c r="AV344" s="90">
        <v>15</v>
      </c>
      <c r="AW344" s="21">
        <f t="shared" si="65"/>
        <v>282.93311465096946</v>
      </c>
      <c r="AX344" s="21">
        <f>IFERROR(INT(AW344*'udziały-w-rynku'!$C$27),0)</f>
        <v>1409</v>
      </c>
      <c r="AY344" s="39">
        <f t="shared" si="66"/>
        <v>1409</v>
      </c>
      <c r="AZ344" s="34">
        <f t="shared" si="67"/>
        <v>-613</v>
      </c>
      <c r="BA344" s="31">
        <f t="shared" si="68"/>
        <v>0.69683481701285854</v>
      </c>
      <c r="BB344" s="70" t="s">
        <v>429</v>
      </c>
      <c r="BC344" s="125" t="s">
        <v>426</v>
      </c>
      <c r="BD344" s="70">
        <f t="shared" si="73"/>
        <v>2022</v>
      </c>
      <c r="BE344" s="71">
        <f t="shared" si="69"/>
        <v>3.2839175739937114E-3</v>
      </c>
      <c r="BF344" s="161">
        <f t="shared" si="70"/>
        <v>2087.5896857053763</v>
      </c>
      <c r="BG344" s="39">
        <f>INT(IFERROR(AO344*(1/($AJ344/$AI344)),0)*'udziały-w-rynku'!$C$27)</f>
        <v>417</v>
      </c>
      <c r="BH344" s="39">
        <f>INT(IFERROR(AQ344*(1/($AJ344/$AI344)),0)*'udziały-w-rynku'!$C$27)</f>
        <v>174</v>
      </c>
      <c r="BI344" s="21">
        <f t="shared" si="71"/>
        <v>183.38257431081354</v>
      </c>
      <c r="BJ344" s="21">
        <f>IFERROR(INT(BI344*'udziały-w-rynku'!$C$27),0)</f>
        <v>913</v>
      </c>
      <c r="BK344" s="170">
        <f t="shared" si="72"/>
        <v>913</v>
      </c>
      <c r="BL344" s="40">
        <f>INT(IFERROR(AS344*(1/($AJ344/$AI344)),0)*'udziały-w-rynku'!$C$27)</f>
        <v>896</v>
      </c>
      <c r="BM344" s="40">
        <f>INT(IFERROR(AU344*(1/($AJ344/$AI344)),0)*'udziały-w-rynku'!$C$27)</f>
        <v>200</v>
      </c>
    </row>
    <row r="345" spans="1:65">
      <c r="A345" s="158">
        <f>VLOOKUP(B345,konwerter_rejonów!A:B,2,FALSE)</f>
        <v>342</v>
      </c>
      <c r="B345" s="11">
        <v>342</v>
      </c>
      <c r="C345" s="85">
        <f>IFERROR(VLOOKUP(A345,konwerter_rejonów!E:F,2,FALSE),A345)</f>
        <v>342</v>
      </c>
      <c r="D345" s="8" t="s">
        <v>385</v>
      </c>
      <c r="E345" s="8" t="str">
        <f>VLOOKUP(B345,konwerter_rejonów!A:C,3,FALSE)</f>
        <v>Pl. Bema</v>
      </c>
      <c r="F345" s="8">
        <v>160</v>
      </c>
      <c r="G345" s="8">
        <v>206</v>
      </c>
      <c r="H345" s="8">
        <v>77</v>
      </c>
      <c r="I345" s="8">
        <v>148</v>
      </c>
      <c r="J345" s="8">
        <v>782</v>
      </c>
      <c r="K345" s="8">
        <v>653</v>
      </c>
      <c r="L345" s="8">
        <v>434</v>
      </c>
      <c r="M345" s="19">
        <v>2460</v>
      </c>
      <c r="N345" s="8">
        <v>4</v>
      </c>
      <c r="O345" s="8">
        <v>4</v>
      </c>
      <c r="P345" s="8">
        <v>3</v>
      </c>
      <c r="Q345" s="8">
        <v>15</v>
      </c>
      <c r="R345" s="8">
        <v>48</v>
      </c>
      <c r="S345" s="8">
        <v>9</v>
      </c>
      <c r="T345" s="8">
        <v>1</v>
      </c>
      <c r="U345" s="19">
        <v>84</v>
      </c>
      <c r="V345" s="8">
        <v>30766</v>
      </c>
      <c r="W345" s="8">
        <v>2906</v>
      </c>
      <c r="X345" s="8">
        <v>161643</v>
      </c>
      <c r="Y345" s="8">
        <v>448</v>
      </c>
      <c r="Z345" s="8">
        <v>51</v>
      </c>
      <c r="AA345" s="8">
        <v>0</v>
      </c>
      <c r="AB345" s="8">
        <v>30</v>
      </c>
      <c r="AC345" s="173">
        <v>342</v>
      </c>
      <c r="AD345" s="173">
        <v>0</v>
      </c>
      <c r="AE345" s="157">
        <f t="shared" si="62"/>
        <v>2544</v>
      </c>
      <c r="AF345" s="157">
        <f t="shared" si="63"/>
        <v>2384</v>
      </c>
      <c r="AG345" s="157">
        <f t="shared" si="64"/>
        <v>567532</v>
      </c>
      <c r="AH345" s="127">
        <v>1863</v>
      </c>
      <c r="AI345" s="46">
        <v>77735</v>
      </c>
      <c r="AJ345" s="19">
        <v>44509</v>
      </c>
      <c r="AK345" s="88">
        <v>495</v>
      </c>
      <c r="AL345" s="88">
        <v>328</v>
      </c>
      <c r="AM345" s="87">
        <v>203</v>
      </c>
      <c r="AN345" s="87">
        <v>0</v>
      </c>
      <c r="AO345" s="91">
        <v>238</v>
      </c>
      <c r="AP345" s="91">
        <v>12</v>
      </c>
      <c r="AQ345" s="92">
        <v>151</v>
      </c>
      <c r="AR345" s="92">
        <v>7</v>
      </c>
      <c r="AS345" s="89">
        <v>250</v>
      </c>
      <c r="AT345" s="89">
        <v>19</v>
      </c>
      <c r="AU345" s="90">
        <v>88</v>
      </c>
      <c r="AV345" s="90">
        <v>64</v>
      </c>
      <c r="AW345" s="21">
        <f t="shared" si="65"/>
        <v>864.51785032240673</v>
      </c>
      <c r="AX345" s="21">
        <f>IFERROR(INT(AW345*'udziały-w-rynku'!$C$27),0)</f>
        <v>4306</v>
      </c>
      <c r="AY345" s="39">
        <f t="shared" si="66"/>
        <v>4306</v>
      </c>
      <c r="AZ345" s="34">
        <f t="shared" si="67"/>
        <v>1922</v>
      </c>
      <c r="BA345" s="31">
        <f t="shared" si="68"/>
        <v>1.8062080536912752</v>
      </c>
      <c r="BB345" s="70" t="s">
        <v>429</v>
      </c>
      <c r="BC345" s="125" t="s">
        <v>426</v>
      </c>
      <c r="BD345" s="70">
        <f t="shared" si="73"/>
        <v>2384</v>
      </c>
      <c r="BE345" s="71">
        <f t="shared" si="69"/>
        <v>3.8718395135514381E-3</v>
      </c>
      <c r="BF345" s="161">
        <f t="shared" si="70"/>
        <v>2461.3322506041627</v>
      </c>
      <c r="BG345" s="39">
        <f>INT(IFERROR(AO345*(1/($AJ345/$AI345)),0)*'udziały-w-rynku'!$C$27)</f>
        <v>2070</v>
      </c>
      <c r="BH345" s="39">
        <f>INT(IFERROR(AQ345*(1/($AJ345/$AI345)),0)*'udziały-w-rynku'!$C$27)</f>
        <v>1313</v>
      </c>
      <c r="BI345" s="21">
        <f t="shared" si="71"/>
        <v>354.53964366757288</v>
      </c>
      <c r="BJ345" s="21">
        <f>IFERROR(INT(BI345*'udziały-w-rynku'!$C$27),0)</f>
        <v>1766</v>
      </c>
      <c r="BK345" s="170">
        <f t="shared" si="72"/>
        <v>1766</v>
      </c>
      <c r="BL345" s="40">
        <f>INT(IFERROR(AS345*(1/($AJ345/$AI345)),0)*'udziały-w-rynku'!$C$27)</f>
        <v>2175</v>
      </c>
      <c r="BM345" s="40">
        <f>INT(IFERROR(AU345*(1/($AJ345/$AI345)),0)*'udziały-w-rynku'!$C$27)</f>
        <v>765</v>
      </c>
    </row>
    <row r="346" spans="1:65">
      <c r="A346" s="158">
        <f>VLOOKUP(B346,konwerter_rejonów!A:B,2,FALSE)</f>
        <v>343</v>
      </c>
      <c r="B346" s="11">
        <v>343</v>
      </c>
      <c r="C346" s="85">
        <f>IFERROR(VLOOKUP(A346,konwerter_rejonów!E:F,2,FALSE),A346)</f>
        <v>343</v>
      </c>
      <c r="D346" s="8" t="s">
        <v>385</v>
      </c>
      <c r="E346" s="8" t="str">
        <f>VLOOKUP(B346,konwerter_rejonów!A:C,3,FALSE)</f>
        <v>Pl. Powstańców Wlkp.</v>
      </c>
      <c r="F346" s="8">
        <v>126</v>
      </c>
      <c r="G346" s="8">
        <v>223</v>
      </c>
      <c r="H346" s="8">
        <v>88</v>
      </c>
      <c r="I346" s="8">
        <v>127</v>
      </c>
      <c r="J346" s="8">
        <v>758</v>
      </c>
      <c r="K346" s="8">
        <v>587</v>
      </c>
      <c r="L346" s="8">
        <v>459</v>
      </c>
      <c r="M346" s="19">
        <v>2368</v>
      </c>
      <c r="N346" s="8">
        <v>2</v>
      </c>
      <c r="O346" s="8">
        <v>3</v>
      </c>
      <c r="P346" s="8">
        <v>3</v>
      </c>
      <c r="Q346" s="8">
        <v>7</v>
      </c>
      <c r="R346" s="8">
        <v>28</v>
      </c>
      <c r="S346" s="8">
        <v>6</v>
      </c>
      <c r="T346" s="8">
        <v>0</v>
      </c>
      <c r="U346" s="19">
        <v>49</v>
      </c>
      <c r="V346" s="8">
        <v>6462</v>
      </c>
      <c r="W346" s="8">
        <v>37</v>
      </c>
      <c r="X346" s="8">
        <v>104948</v>
      </c>
      <c r="Y346" s="8">
        <v>513</v>
      </c>
      <c r="Z346" s="8">
        <v>0</v>
      </c>
      <c r="AA346" s="8">
        <v>0</v>
      </c>
      <c r="AB346" s="8">
        <v>10</v>
      </c>
      <c r="AC346" s="173">
        <v>343</v>
      </c>
      <c r="AD346" s="173">
        <v>0</v>
      </c>
      <c r="AE346" s="157">
        <f t="shared" si="62"/>
        <v>2417</v>
      </c>
      <c r="AF346" s="157">
        <f t="shared" si="63"/>
        <v>2291</v>
      </c>
      <c r="AG346" s="157">
        <f t="shared" si="64"/>
        <v>567532</v>
      </c>
      <c r="AH346" s="127">
        <v>2761</v>
      </c>
      <c r="AI346" s="46">
        <v>77735</v>
      </c>
      <c r="AJ346" s="19">
        <v>44509</v>
      </c>
      <c r="AK346" s="88">
        <v>216</v>
      </c>
      <c r="AL346" s="88">
        <v>37</v>
      </c>
      <c r="AM346" s="87">
        <v>89</v>
      </c>
      <c r="AN346" s="87">
        <v>0</v>
      </c>
      <c r="AO346" s="91">
        <v>63</v>
      </c>
      <c r="AP346" s="91">
        <v>66</v>
      </c>
      <c r="AQ346" s="92">
        <v>20</v>
      </c>
      <c r="AR346" s="92">
        <v>7</v>
      </c>
      <c r="AS346" s="89">
        <v>91</v>
      </c>
      <c r="AT346" s="89">
        <v>100</v>
      </c>
      <c r="AU346" s="90">
        <v>25</v>
      </c>
      <c r="AV346" s="90">
        <v>-1</v>
      </c>
      <c r="AW346" s="21">
        <f t="shared" si="65"/>
        <v>377.24415286795931</v>
      </c>
      <c r="AX346" s="21">
        <f>IFERROR(INT(AW346*'udziały-w-rynku'!$C$27),0)</f>
        <v>1879</v>
      </c>
      <c r="AY346" s="39">
        <f t="shared" si="66"/>
        <v>1879</v>
      </c>
      <c r="AZ346" s="34">
        <f t="shared" si="67"/>
        <v>-412</v>
      </c>
      <c r="BA346" s="31">
        <f t="shared" si="68"/>
        <v>0.82016586643387168</v>
      </c>
      <c r="BB346" s="70" t="s">
        <v>429</v>
      </c>
      <c r="BC346" s="125" t="s">
        <v>426</v>
      </c>
      <c r="BD346" s="70">
        <f t="shared" si="73"/>
        <v>2291</v>
      </c>
      <c r="BE346" s="71">
        <f t="shared" si="69"/>
        <v>3.720798794272796E-3</v>
      </c>
      <c r="BF346" s="161">
        <f t="shared" si="70"/>
        <v>2365.3155143180106</v>
      </c>
      <c r="BG346" s="39">
        <f>INT(IFERROR(AO346*(1/($AJ346/$AI346)),0)*'udziały-w-rynku'!$C$27)</f>
        <v>548</v>
      </c>
      <c r="BH346" s="39">
        <f>INT(IFERROR(AQ346*(1/($AJ346/$AI346)),0)*'udziały-w-rynku'!$C$27)</f>
        <v>174</v>
      </c>
      <c r="BI346" s="21">
        <f t="shared" si="71"/>
        <v>155.43856298726101</v>
      </c>
      <c r="BJ346" s="21">
        <f>IFERROR(INT(BI346*'udziały-w-rynku'!$C$27),0)</f>
        <v>774</v>
      </c>
      <c r="BK346" s="170">
        <f t="shared" si="72"/>
        <v>774</v>
      </c>
      <c r="BL346" s="40">
        <f>INT(IFERROR(AS346*(1/($AJ346/$AI346)),0)*'udziały-w-rynku'!$C$27)</f>
        <v>791</v>
      </c>
      <c r="BM346" s="40">
        <f>INT(IFERROR(AU346*(1/($AJ346/$AI346)),0)*'udziały-w-rynku'!$C$27)</f>
        <v>217</v>
      </c>
    </row>
    <row r="347" spans="1:65">
      <c r="A347" s="158">
        <f>VLOOKUP(B347,konwerter_rejonów!A:B,2,FALSE)</f>
        <v>344</v>
      </c>
      <c r="B347" s="11">
        <v>344</v>
      </c>
      <c r="C347" s="85">
        <f>IFERROR(VLOOKUP(A347,konwerter_rejonów!E:F,2,FALSE),A347)</f>
        <v>344</v>
      </c>
      <c r="D347" s="8" t="s">
        <v>385</v>
      </c>
      <c r="E347" s="8" t="str">
        <f>VLOOKUP(B347,konwerter_rejonów!A:C,3,FALSE)</f>
        <v>Pl. Staszica</v>
      </c>
      <c r="F347" s="8">
        <v>140</v>
      </c>
      <c r="G347" s="8">
        <v>214</v>
      </c>
      <c r="H347" s="8">
        <v>107</v>
      </c>
      <c r="I347" s="8">
        <v>142</v>
      </c>
      <c r="J347" s="8">
        <v>747</v>
      </c>
      <c r="K347" s="8">
        <v>630</v>
      </c>
      <c r="L347" s="8">
        <v>425</v>
      </c>
      <c r="M347" s="19">
        <v>2405</v>
      </c>
      <c r="N347" s="8">
        <v>1</v>
      </c>
      <c r="O347" s="8">
        <v>9</v>
      </c>
      <c r="P347" s="8">
        <v>3</v>
      </c>
      <c r="Q347" s="8">
        <v>2</v>
      </c>
      <c r="R347" s="8">
        <v>17</v>
      </c>
      <c r="S347" s="8">
        <v>10</v>
      </c>
      <c r="T347" s="8">
        <v>4</v>
      </c>
      <c r="U347" s="19">
        <v>46</v>
      </c>
      <c r="V347" s="8">
        <v>7926</v>
      </c>
      <c r="W347" s="8">
        <v>7156</v>
      </c>
      <c r="X347" s="8">
        <v>90829</v>
      </c>
      <c r="Y347" s="8">
        <v>614</v>
      </c>
      <c r="Z347" s="8">
        <v>279</v>
      </c>
      <c r="AA347" s="8">
        <v>0</v>
      </c>
      <c r="AB347" s="8">
        <v>10</v>
      </c>
      <c r="AC347" s="173">
        <v>344</v>
      </c>
      <c r="AD347" s="173">
        <v>0</v>
      </c>
      <c r="AE347" s="157">
        <f t="shared" si="62"/>
        <v>2451</v>
      </c>
      <c r="AF347" s="157">
        <f t="shared" si="63"/>
        <v>2311</v>
      </c>
      <c r="AG347" s="157">
        <f t="shared" si="64"/>
        <v>567532</v>
      </c>
      <c r="AH347" s="127">
        <v>774</v>
      </c>
      <c r="AI347" s="46">
        <v>77735</v>
      </c>
      <c r="AJ347" s="19">
        <v>44509</v>
      </c>
      <c r="AK347" s="88">
        <v>256</v>
      </c>
      <c r="AL347" s="88">
        <v>52</v>
      </c>
      <c r="AM347" s="87">
        <v>77</v>
      </c>
      <c r="AN347" s="87">
        <v>0</v>
      </c>
      <c r="AO347" s="91">
        <v>83</v>
      </c>
      <c r="AP347" s="91">
        <v>72</v>
      </c>
      <c r="AQ347" s="92">
        <v>30</v>
      </c>
      <c r="AR347" s="92">
        <v>63</v>
      </c>
      <c r="AS347" s="89">
        <v>104</v>
      </c>
      <c r="AT347" s="89">
        <v>62</v>
      </c>
      <c r="AU347" s="90">
        <v>21</v>
      </c>
      <c r="AV347" s="90">
        <v>8</v>
      </c>
      <c r="AW347" s="21">
        <f t="shared" si="65"/>
        <v>447.10418117684065</v>
      </c>
      <c r="AX347" s="21">
        <f>IFERROR(INT(AW347*'udziały-w-rynku'!$C$27),0)</f>
        <v>2227</v>
      </c>
      <c r="AY347" s="39">
        <f t="shared" si="66"/>
        <v>2227</v>
      </c>
      <c r="AZ347" s="34">
        <f t="shared" si="67"/>
        <v>-84</v>
      </c>
      <c r="BA347" s="31">
        <f t="shared" si="68"/>
        <v>0.96365209865858936</v>
      </c>
      <c r="BB347" s="70" t="s">
        <v>429</v>
      </c>
      <c r="BC347" s="125" t="s">
        <v>426</v>
      </c>
      <c r="BD347" s="70">
        <f t="shared" si="73"/>
        <v>2311</v>
      </c>
      <c r="BE347" s="71">
        <f t="shared" si="69"/>
        <v>3.7532806693864823E-3</v>
      </c>
      <c r="BF347" s="161">
        <f t="shared" si="70"/>
        <v>2385.9642748096562</v>
      </c>
      <c r="BG347" s="39">
        <f>INT(IFERROR(AO347*(1/($AJ347/$AI347)),0)*'udziały-w-rynku'!$C$27)</f>
        <v>722</v>
      </c>
      <c r="BH347" s="39">
        <f>INT(IFERROR(AQ347*(1/($AJ347/$AI347)),0)*'udziały-w-rynku'!$C$27)</f>
        <v>261</v>
      </c>
      <c r="BI347" s="21">
        <f t="shared" si="71"/>
        <v>134.48055449459659</v>
      </c>
      <c r="BJ347" s="21">
        <f>IFERROR(INT(BI347*'udziały-w-rynku'!$C$27),0)</f>
        <v>669</v>
      </c>
      <c r="BK347" s="170">
        <f t="shared" si="72"/>
        <v>669</v>
      </c>
      <c r="BL347" s="40">
        <f>INT(IFERROR(AS347*(1/($AJ347/$AI347)),0)*'udziały-w-rynku'!$C$27)</f>
        <v>904</v>
      </c>
      <c r="BM347" s="40">
        <f>INT(IFERROR(AU347*(1/($AJ347/$AI347)),0)*'udziały-w-rynku'!$C$27)</f>
        <v>182</v>
      </c>
    </row>
    <row r="348" spans="1:65">
      <c r="A348" s="158">
        <f>VLOOKUP(B348,konwerter_rejonów!A:B,2,FALSE)</f>
        <v>345</v>
      </c>
      <c r="B348" s="11">
        <v>345</v>
      </c>
      <c r="C348" s="85" t="str">
        <f>IFERROR(VLOOKUP(A348,konwerter_rejonów!E:F,2,FALSE),A348)</f>
        <v>A12</v>
      </c>
      <c r="D348" s="8" t="s">
        <v>385</v>
      </c>
      <c r="E348" s="8" t="str">
        <f>VLOOKUP(B348,konwerter_rejonów!A:C,3,FALSE)</f>
        <v>UWr/Pl. Maksa Borna</v>
      </c>
      <c r="F348" s="8">
        <v>45</v>
      </c>
      <c r="G348" s="8">
        <v>79</v>
      </c>
      <c r="H348" s="8">
        <v>26</v>
      </c>
      <c r="I348" s="8">
        <v>50</v>
      </c>
      <c r="J348" s="8">
        <v>311</v>
      </c>
      <c r="K348" s="8">
        <v>259</v>
      </c>
      <c r="L348" s="8">
        <v>249</v>
      </c>
      <c r="M348" s="19">
        <v>1019</v>
      </c>
      <c r="N348" s="8">
        <v>1</v>
      </c>
      <c r="O348" s="8">
        <v>1</v>
      </c>
      <c r="P348" s="8">
        <v>0</v>
      </c>
      <c r="Q348" s="8">
        <v>1</v>
      </c>
      <c r="R348" s="8">
        <v>11</v>
      </c>
      <c r="S348" s="8">
        <v>3</v>
      </c>
      <c r="T348" s="8">
        <v>0</v>
      </c>
      <c r="U348" s="19">
        <v>17</v>
      </c>
      <c r="V348" s="8">
        <v>3663</v>
      </c>
      <c r="W348" s="8">
        <v>3388</v>
      </c>
      <c r="X348" s="8">
        <v>48852</v>
      </c>
      <c r="Y348" s="8">
        <v>308</v>
      </c>
      <c r="Z348" s="8">
        <v>0</v>
      </c>
      <c r="AA348" s="8">
        <v>2316</v>
      </c>
      <c r="AB348" s="8">
        <v>15</v>
      </c>
      <c r="AC348" s="173">
        <v>345</v>
      </c>
      <c r="AD348" s="173">
        <v>0</v>
      </c>
      <c r="AE348" s="157">
        <f t="shared" si="62"/>
        <v>1036</v>
      </c>
      <c r="AF348" s="157">
        <f t="shared" si="63"/>
        <v>991</v>
      </c>
      <c r="AG348" s="157">
        <f t="shared" si="64"/>
        <v>567532</v>
      </c>
      <c r="AH348" s="127">
        <v>303</v>
      </c>
      <c r="AI348" s="46">
        <v>77735</v>
      </c>
      <c r="AJ348" s="19">
        <v>44509</v>
      </c>
      <c r="AK348" s="88">
        <v>139</v>
      </c>
      <c r="AL348" s="88">
        <v>74</v>
      </c>
      <c r="AM348" s="87">
        <v>125</v>
      </c>
      <c r="AN348" s="87">
        <v>0</v>
      </c>
      <c r="AO348" s="91">
        <v>71</v>
      </c>
      <c r="AP348" s="91">
        <v>112</v>
      </c>
      <c r="AQ348" s="92">
        <v>76</v>
      </c>
      <c r="AR348" s="92">
        <v>129</v>
      </c>
      <c r="AS348" s="89">
        <v>133</v>
      </c>
      <c r="AT348" s="89">
        <v>5</v>
      </c>
      <c r="AU348" s="90">
        <v>59</v>
      </c>
      <c r="AV348" s="90">
        <v>60</v>
      </c>
      <c r="AW348" s="21">
        <f t="shared" si="65"/>
        <v>242.7635983733627</v>
      </c>
      <c r="AX348" s="21">
        <f>IFERROR(INT(AW348*'udziały-w-rynku'!$C$27),0)</f>
        <v>1209</v>
      </c>
      <c r="AY348" s="39">
        <f t="shared" si="66"/>
        <v>1209</v>
      </c>
      <c r="AZ348" s="34">
        <f t="shared" si="67"/>
        <v>218</v>
      </c>
      <c r="BA348" s="31">
        <f t="shared" si="68"/>
        <v>1.2199798183652877</v>
      </c>
      <c r="BB348" s="70" t="s">
        <v>429</v>
      </c>
      <c r="BC348" s="125" t="s">
        <v>425</v>
      </c>
      <c r="BD348" s="70">
        <f t="shared" si="73"/>
        <v>1209</v>
      </c>
      <c r="BE348" s="71">
        <f t="shared" si="69"/>
        <v>1.9635293506223526E-3</v>
      </c>
      <c r="BF348" s="161">
        <f t="shared" si="70"/>
        <v>1248.2175717199802</v>
      </c>
      <c r="BG348" s="39">
        <f>INT(IFERROR(AO348*(1/($AJ348/$AI348)),0)*'udziały-w-rynku'!$C$27)</f>
        <v>617</v>
      </c>
      <c r="BH348" s="39">
        <f>INT(IFERROR(AQ348*(1/($AJ348/$AI348)),0)*'udziały-w-rynku'!$C$27)</f>
        <v>661</v>
      </c>
      <c r="BI348" s="21">
        <f t="shared" si="71"/>
        <v>218.31258846525424</v>
      </c>
      <c r="BJ348" s="21">
        <f>IFERROR(INT(BI348*'udziały-w-rynku'!$C$27),0)</f>
        <v>1087</v>
      </c>
      <c r="BK348" s="170">
        <f t="shared" si="72"/>
        <v>1087</v>
      </c>
      <c r="BL348" s="40">
        <f>INT(IFERROR(AS348*(1/($AJ348/$AI348)),0)*'udziały-w-rynku'!$C$27)</f>
        <v>1157</v>
      </c>
      <c r="BM348" s="40">
        <f>INT(IFERROR(AU348*(1/($AJ348/$AI348)),0)*'udziały-w-rynku'!$C$27)</f>
        <v>513</v>
      </c>
    </row>
    <row r="349" spans="1:65">
      <c r="A349" s="158">
        <f>VLOOKUP(B349,konwerter_rejonów!A:B,2,FALSE)</f>
        <v>346</v>
      </c>
      <c r="B349" s="11">
        <v>346</v>
      </c>
      <c r="C349" s="85">
        <f>IFERROR(VLOOKUP(A349,konwerter_rejonów!E:F,2,FALSE),A349)</f>
        <v>346</v>
      </c>
      <c r="D349" s="8" t="s">
        <v>385</v>
      </c>
      <c r="E349" s="8" t="str">
        <f>VLOOKUP(B349,konwerter_rejonów!A:C,3,FALSE)</f>
        <v>Balonowa</v>
      </c>
      <c r="F349" s="8">
        <v>140</v>
      </c>
      <c r="G349" s="8">
        <v>151</v>
      </c>
      <c r="H349" s="8">
        <v>53</v>
      </c>
      <c r="I349" s="8">
        <v>62</v>
      </c>
      <c r="J349" s="8">
        <v>673</v>
      </c>
      <c r="K349" s="8">
        <v>320</v>
      </c>
      <c r="L349" s="8">
        <v>775</v>
      </c>
      <c r="M349" s="19">
        <v>2174</v>
      </c>
      <c r="N349" s="8">
        <v>3</v>
      </c>
      <c r="O349" s="8">
        <v>2</v>
      </c>
      <c r="P349" s="8">
        <v>0</v>
      </c>
      <c r="Q349" s="8">
        <v>1</v>
      </c>
      <c r="R349" s="8">
        <v>18</v>
      </c>
      <c r="S349" s="8">
        <v>2</v>
      </c>
      <c r="T349" s="8">
        <v>0</v>
      </c>
      <c r="U349" s="19">
        <v>26</v>
      </c>
      <c r="V349" s="8">
        <v>1832</v>
      </c>
      <c r="W349" s="8">
        <v>10101</v>
      </c>
      <c r="X349" s="8">
        <v>102997</v>
      </c>
      <c r="Y349" s="8">
        <v>23942</v>
      </c>
      <c r="Z349" s="8">
        <v>183</v>
      </c>
      <c r="AA349" s="8">
        <v>0</v>
      </c>
      <c r="AB349" s="8">
        <v>22</v>
      </c>
      <c r="AC349" s="173">
        <v>346</v>
      </c>
      <c r="AD349" s="173">
        <v>0</v>
      </c>
      <c r="AE349" s="157">
        <f t="shared" si="62"/>
        <v>2200</v>
      </c>
      <c r="AF349" s="157">
        <f t="shared" si="63"/>
        <v>2060</v>
      </c>
      <c r="AG349" s="157">
        <f t="shared" si="64"/>
        <v>567532</v>
      </c>
      <c r="AH349" s="127">
        <v>1113</v>
      </c>
      <c r="AI349" s="46">
        <v>77735</v>
      </c>
      <c r="AJ349" s="19">
        <v>44509</v>
      </c>
      <c r="AK349" s="88">
        <v>535</v>
      </c>
      <c r="AL349" s="88">
        <v>322</v>
      </c>
      <c r="AM349" s="87">
        <v>153</v>
      </c>
      <c r="AN349" s="87">
        <v>0</v>
      </c>
      <c r="AO349" s="91">
        <v>212</v>
      </c>
      <c r="AP349" s="91">
        <v>11</v>
      </c>
      <c r="AQ349" s="92">
        <v>148</v>
      </c>
      <c r="AR349" s="92">
        <v>5</v>
      </c>
      <c r="AS349" s="89">
        <v>121</v>
      </c>
      <c r="AT349" s="89">
        <v>19</v>
      </c>
      <c r="AU349" s="90">
        <v>87</v>
      </c>
      <c r="AV349" s="90">
        <v>89</v>
      </c>
      <c r="AW349" s="21">
        <f t="shared" si="65"/>
        <v>934.37787863128813</v>
      </c>
      <c r="AX349" s="21">
        <f>IFERROR(INT(AW349*'udziały-w-rynku'!$C$27),0)</f>
        <v>4654</v>
      </c>
      <c r="AY349" s="39">
        <f t="shared" si="66"/>
        <v>4654</v>
      </c>
      <c r="AZ349" s="34">
        <f t="shared" si="67"/>
        <v>2594</v>
      </c>
      <c r="BA349" s="31">
        <f t="shared" si="68"/>
        <v>2.259223300970874</v>
      </c>
      <c r="BB349" s="70" t="s">
        <v>429</v>
      </c>
      <c r="BC349" s="125" t="s">
        <v>426</v>
      </c>
      <c r="BD349" s="70">
        <f t="shared" si="73"/>
        <v>2060</v>
      </c>
      <c r="BE349" s="71">
        <f t="shared" si="69"/>
        <v>3.3456331367097158E-3</v>
      </c>
      <c r="BF349" s="161">
        <f t="shared" si="70"/>
        <v>2126.822330639503</v>
      </c>
      <c r="BG349" s="39">
        <f>INT(IFERROR(AO349*(1/($AJ349/$AI349)),0)*'udziały-w-rynku'!$C$27)</f>
        <v>1844</v>
      </c>
      <c r="BH349" s="39">
        <f>INT(IFERROR(AQ349*(1/($AJ349/$AI349)),0)*'udziały-w-rynku'!$C$27)</f>
        <v>1287</v>
      </c>
      <c r="BI349" s="21">
        <f t="shared" si="71"/>
        <v>267.21460828147116</v>
      </c>
      <c r="BJ349" s="21">
        <f>IFERROR(INT(BI349*'udziały-w-rynku'!$C$27),0)</f>
        <v>1331</v>
      </c>
      <c r="BK349" s="170">
        <f t="shared" si="72"/>
        <v>1331</v>
      </c>
      <c r="BL349" s="40">
        <f>INT(IFERROR(AS349*(1/($AJ349/$AI349)),0)*'udziały-w-rynku'!$C$27)</f>
        <v>1052</v>
      </c>
      <c r="BM349" s="40">
        <f>INT(IFERROR(AU349*(1/($AJ349/$AI349)),0)*'udziały-w-rynku'!$C$27)</f>
        <v>756</v>
      </c>
    </row>
    <row r="350" spans="1:65">
      <c r="A350" s="158">
        <f>VLOOKUP(B350,konwerter_rejonów!A:B,2,FALSE)</f>
        <v>347</v>
      </c>
      <c r="B350" s="11">
        <v>347</v>
      </c>
      <c r="C350" s="85">
        <f>IFERROR(VLOOKUP(A350,konwerter_rejonów!E:F,2,FALSE),A350)</f>
        <v>347</v>
      </c>
      <c r="D350" s="8" t="s">
        <v>385</v>
      </c>
      <c r="E350" s="8" t="str">
        <f>VLOOKUP(B350,konwerter_rejonów!A:C,3,FALSE)</f>
        <v>Trawowa</v>
      </c>
      <c r="F350" s="8">
        <v>291</v>
      </c>
      <c r="G350" s="8">
        <v>467</v>
      </c>
      <c r="H350" s="8">
        <v>82</v>
      </c>
      <c r="I350" s="8">
        <v>85</v>
      </c>
      <c r="J350" s="8">
        <v>1142</v>
      </c>
      <c r="K350" s="8">
        <v>476</v>
      </c>
      <c r="L350" s="8">
        <v>200</v>
      </c>
      <c r="M350" s="19">
        <v>2743</v>
      </c>
      <c r="N350" s="8">
        <v>11</v>
      </c>
      <c r="O350" s="8">
        <v>13</v>
      </c>
      <c r="P350" s="8">
        <v>3</v>
      </c>
      <c r="Q350" s="8">
        <v>9</v>
      </c>
      <c r="R350" s="8">
        <v>62</v>
      </c>
      <c r="S350" s="8">
        <v>13</v>
      </c>
      <c r="T350" s="8">
        <v>2</v>
      </c>
      <c r="U350" s="19">
        <v>113</v>
      </c>
      <c r="V350" s="8">
        <v>48</v>
      </c>
      <c r="W350" s="8">
        <v>48</v>
      </c>
      <c r="X350" s="8">
        <v>148026</v>
      </c>
      <c r="Y350" s="8">
        <v>177</v>
      </c>
      <c r="Z350" s="8">
        <v>0</v>
      </c>
      <c r="AA350" s="8">
        <v>0</v>
      </c>
      <c r="AB350" s="8">
        <v>5</v>
      </c>
      <c r="AC350" s="173">
        <v>347</v>
      </c>
      <c r="AD350" s="173">
        <v>0</v>
      </c>
      <c r="AE350" s="157">
        <f t="shared" si="62"/>
        <v>2856</v>
      </c>
      <c r="AF350" s="157">
        <f t="shared" si="63"/>
        <v>2565</v>
      </c>
      <c r="AG350" s="157">
        <f t="shared" si="64"/>
        <v>567532</v>
      </c>
      <c r="AH350" s="127">
        <v>473</v>
      </c>
      <c r="AI350" s="46">
        <v>77735</v>
      </c>
      <c r="AJ350" s="19">
        <v>44509</v>
      </c>
      <c r="AK350" s="88">
        <v>81</v>
      </c>
      <c r="AL350" s="88">
        <v>23</v>
      </c>
      <c r="AM350" s="87">
        <v>37</v>
      </c>
      <c r="AN350" s="87">
        <v>0</v>
      </c>
      <c r="AO350" s="91">
        <v>24</v>
      </c>
      <c r="AP350" s="91">
        <v>6</v>
      </c>
      <c r="AQ350" s="92">
        <v>17</v>
      </c>
      <c r="AR350" s="92">
        <v>78</v>
      </c>
      <c r="AS350" s="89">
        <v>21</v>
      </c>
      <c r="AT350" s="89">
        <v>101</v>
      </c>
      <c r="AU350" s="90">
        <v>5</v>
      </c>
      <c r="AV350" s="90">
        <v>5</v>
      </c>
      <c r="AW350" s="21">
        <f t="shared" si="65"/>
        <v>141.46655732548473</v>
      </c>
      <c r="AX350" s="21">
        <f>IFERROR(INT(AW350*'udziały-w-rynku'!$C$27),0)</f>
        <v>704</v>
      </c>
      <c r="AY350" s="39">
        <f t="shared" si="66"/>
        <v>704</v>
      </c>
      <c r="AZ350" s="34">
        <f t="shared" si="67"/>
        <v>-1861</v>
      </c>
      <c r="BA350" s="31">
        <f t="shared" si="68"/>
        <v>0.27446393762183235</v>
      </c>
      <c r="BB350" s="70" t="s">
        <v>429</v>
      </c>
      <c r="BC350" s="125" t="s">
        <v>426</v>
      </c>
      <c r="BD350" s="70">
        <f t="shared" si="73"/>
        <v>2565</v>
      </c>
      <c r="BE350" s="71">
        <f t="shared" si="69"/>
        <v>4.1658004833303019E-3</v>
      </c>
      <c r="BF350" s="161">
        <f t="shared" si="70"/>
        <v>2648.2035330535564</v>
      </c>
      <c r="BG350" s="39">
        <f>INT(IFERROR(AO350*(1/($AJ350/$AI350)),0)*'udziały-w-rynku'!$C$27)</f>
        <v>208</v>
      </c>
      <c r="BH350" s="39">
        <f>INT(IFERROR(AQ350*(1/($AJ350/$AI350)),0)*'udziały-w-rynku'!$C$27)</f>
        <v>147</v>
      </c>
      <c r="BI350" s="21">
        <f t="shared" si="71"/>
        <v>64.620526185715249</v>
      </c>
      <c r="BJ350" s="21">
        <f>IFERROR(INT(BI350*'udziały-w-rynku'!$C$27),0)</f>
        <v>321</v>
      </c>
      <c r="BK350" s="170">
        <f t="shared" si="72"/>
        <v>321</v>
      </c>
      <c r="BL350" s="40">
        <f>INT(IFERROR(AS350*(1/($AJ350/$AI350)),0)*'udziały-w-rynku'!$C$27)</f>
        <v>182</v>
      </c>
      <c r="BM350" s="40">
        <f>INT(IFERROR(AU350*(1/($AJ350/$AI350)),0)*'udziały-w-rynku'!$C$27)</f>
        <v>43</v>
      </c>
    </row>
    <row r="351" spans="1:65">
      <c r="A351" s="158">
        <f>VLOOKUP(B351,konwerter_rejonów!A:B,2,FALSE)</f>
        <v>348</v>
      </c>
      <c r="B351" s="11">
        <v>348</v>
      </c>
      <c r="C351" s="85" t="str">
        <f>IFERROR(VLOOKUP(A351,konwerter_rejonów!E:F,2,FALSE),A351)</f>
        <v>A33</v>
      </c>
      <c r="D351" s="8" t="s">
        <v>385</v>
      </c>
      <c r="E351" s="8" t="str">
        <f>VLOOKUP(B351,konwerter_rejonów!A:C,3,FALSE)</f>
        <v>Gagarina</v>
      </c>
      <c r="F351" s="8">
        <v>226</v>
      </c>
      <c r="G351" s="8">
        <v>200</v>
      </c>
      <c r="H351" s="8">
        <v>28</v>
      </c>
      <c r="I351" s="8">
        <v>17</v>
      </c>
      <c r="J351" s="8">
        <v>658</v>
      </c>
      <c r="K351" s="8">
        <v>167</v>
      </c>
      <c r="L351" s="8">
        <v>60</v>
      </c>
      <c r="M351" s="19">
        <v>1356</v>
      </c>
      <c r="N351" s="8">
        <v>4</v>
      </c>
      <c r="O351" s="8">
        <v>5</v>
      </c>
      <c r="P351" s="8">
        <v>2</v>
      </c>
      <c r="Q351" s="8">
        <v>8</v>
      </c>
      <c r="R351" s="8">
        <v>36</v>
      </c>
      <c r="S351" s="8">
        <v>11</v>
      </c>
      <c r="T351" s="8">
        <v>0</v>
      </c>
      <c r="U351" s="19">
        <v>66</v>
      </c>
      <c r="V351" s="8">
        <v>1388</v>
      </c>
      <c r="W351" s="8">
        <v>8466</v>
      </c>
      <c r="X351" s="8">
        <v>84215</v>
      </c>
      <c r="Y351" s="8">
        <v>1113</v>
      </c>
      <c r="Z351" s="8">
        <v>0</v>
      </c>
      <c r="AA351" s="8">
        <v>0</v>
      </c>
      <c r="AB351" s="8">
        <v>0</v>
      </c>
      <c r="AC351" s="173">
        <v>348</v>
      </c>
      <c r="AD351" s="173">
        <v>253</v>
      </c>
      <c r="AE351" s="157">
        <f t="shared" si="62"/>
        <v>1422</v>
      </c>
      <c r="AF351" s="157">
        <f t="shared" si="63"/>
        <v>1196</v>
      </c>
      <c r="AG351" s="157">
        <f t="shared" si="64"/>
        <v>567532</v>
      </c>
      <c r="AH351" s="127">
        <v>375</v>
      </c>
      <c r="AI351" s="46">
        <v>77735</v>
      </c>
      <c r="AJ351" s="19">
        <v>44509</v>
      </c>
      <c r="AK351" s="88" t="s">
        <v>871</v>
      </c>
      <c r="AL351" s="88" t="s">
        <v>871</v>
      </c>
      <c r="AM351" s="87" t="s">
        <v>871</v>
      </c>
      <c r="AN351" s="87" t="s">
        <v>871</v>
      </c>
      <c r="AO351" s="91" t="s">
        <v>871</v>
      </c>
      <c r="AP351" s="91" t="s">
        <v>871</v>
      </c>
      <c r="AQ351" s="92" t="s">
        <v>871</v>
      </c>
      <c r="AR351" s="92" t="s">
        <v>871</v>
      </c>
      <c r="AS351" s="89" t="s">
        <v>871</v>
      </c>
      <c r="AT351" s="89" t="s">
        <v>871</v>
      </c>
      <c r="AU351" s="90" t="s">
        <v>871</v>
      </c>
      <c r="AV351" s="90" t="s">
        <v>871</v>
      </c>
      <c r="AW351" s="21">
        <f t="shared" si="65"/>
        <v>0</v>
      </c>
      <c r="AX351" s="21">
        <f>IFERROR(INT(AW351*'udziały-w-rynku'!$C$27),0)</f>
        <v>0</v>
      </c>
      <c r="AY351" s="39">
        <f t="shared" si="66"/>
        <v>0</v>
      </c>
      <c r="AZ351" s="34">
        <f t="shared" si="67"/>
        <v>-1196</v>
      </c>
      <c r="BA351" s="31">
        <f t="shared" si="68"/>
        <v>0</v>
      </c>
      <c r="BB351" s="70" t="s">
        <v>429</v>
      </c>
      <c r="BC351" s="125" t="s">
        <v>426</v>
      </c>
      <c r="BD351" s="70">
        <f t="shared" si="73"/>
        <v>1196</v>
      </c>
      <c r="BE351" s="71">
        <f t="shared" si="69"/>
        <v>1.9424161317984565E-3</v>
      </c>
      <c r="BF351" s="161">
        <f t="shared" si="70"/>
        <v>1234.7958774004105</v>
      </c>
      <c r="BG351" s="39">
        <f>INT(IFERROR(AO351*(1/($AJ351/$AI351)),0)*'udziały-w-rynku'!$C$27)</f>
        <v>0</v>
      </c>
      <c r="BH351" s="39">
        <f>INT(IFERROR(AQ351*(1/($AJ351/$AI351)),0)*'udziały-w-rynku'!$C$27)</f>
        <v>0</v>
      </c>
      <c r="BI351" s="21">
        <f t="shared" si="71"/>
        <v>0</v>
      </c>
      <c r="BJ351" s="21">
        <f>IFERROR(INT(BI351*'udziały-w-rynku'!$C$27),0)</f>
        <v>0</v>
      </c>
      <c r="BK351" s="170">
        <f t="shared" si="72"/>
        <v>0</v>
      </c>
      <c r="BL351" s="40">
        <f>INT(IFERROR(AS351*(1/($AJ351/$AI351)),0)*'udziały-w-rynku'!$C$27)</f>
        <v>0</v>
      </c>
      <c r="BM351" s="40">
        <f>INT(IFERROR(AU351*(1/($AJ351/$AI351)),0)*'udziały-w-rynku'!$C$27)</f>
        <v>0</v>
      </c>
    </row>
    <row r="352" spans="1:65">
      <c r="A352" s="158">
        <f>VLOOKUP(B352,konwerter_rejonów!A:B,2,FALSE)</f>
        <v>349</v>
      </c>
      <c r="B352" s="11">
        <v>349</v>
      </c>
      <c r="C352" s="85">
        <f>IFERROR(VLOOKUP(A352,konwerter_rejonów!E:F,2,FALSE),A352)</f>
        <v>349</v>
      </c>
      <c r="D352" s="8" t="s">
        <v>385</v>
      </c>
      <c r="E352" s="8" t="str">
        <f>VLOOKUP(B352,konwerter_rejonów!A:C,3,FALSE)</f>
        <v>Kunickiego</v>
      </c>
      <c r="F352" s="8">
        <v>237</v>
      </c>
      <c r="G352" s="8">
        <v>297</v>
      </c>
      <c r="H352" s="8">
        <v>64</v>
      </c>
      <c r="I352" s="8">
        <v>81</v>
      </c>
      <c r="J352" s="8">
        <v>799</v>
      </c>
      <c r="K352" s="8">
        <v>338</v>
      </c>
      <c r="L352" s="8">
        <v>238</v>
      </c>
      <c r="M352" s="19">
        <v>2054</v>
      </c>
      <c r="N352" s="8">
        <v>8</v>
      </c>
      <c r="O352" s="8">
        <v>11</v>
      </c>
      <c r="P352" s="8">
        <v>1</v>
      </c>
      <c r="Q352" s="8">
        <v>5</v>
      </c>
      <c r="R352" s="8">
        <v>32</v>
      </c>
      <c r="S352" s="8">
        <v>7</v>
      </c>
      <c r="T352" s="8">
        <v>1</v>
      </c>
      <c r="U352" s="19">
        <v>65</v>
      </c>
      <c r="V352" s="8">
        <v>3886</v>
      </c>
      <c r="W352" s="8">
        <v>710</v>
      </c>
      <c r="X352" s="8">
        <v>119566</v>
      </c>
      <c r="Y352" s="8">
        <v>10215</v>
      </c>
      <c r="Z352" s="8">
        <v>0</v>
      </c>
      <c r="AA352" s="8">
        <v>0</v>
      </c>
      <c r="AB352" s="8">
        <v>10</v>
      </c>
      <c r="AC352" s="173">
        <v>349</v>
      </c>
      <c r="AD352" s="173">
        <v>0</v>
      </c>
      <c r="AE352" s="157">
        <f t="shared" si="62"/>
        <v>2119</v>
      </c>
      <c r="AF352" s="157">
        <f t="shared" si="63"/>
        <v>1882</v>
      </c>
      <c r="AG352" s="157">
        <f t="shared" si="64"/>
        <v>567532</v>
      </c>
      <c r="AH352" s="127">
        <v>571</v>
      </c>
      <c r="AI352" s="46">
        <v>77735</v>
      </c>
      <c r="AJ352" s="19">
        <v>44509</v>
      </c>
      <c r="AK352" s="88">
        <v>337</v>
      </c>
      <c r="AL352" s="88">
        <v>130</v>
      </c>
      <c r="AM352" s="87">
        <v>140</v>
      </c>
      <c r="AN352" s="87">
        <v>0</v>
      </c>
      <c r="AO352" s="91">
        <v>111</v>
      </c>
      <c r="AP352" s="91">
        <v>127</v>
      </c>
      <c r="AQ352" s="92">
        <v>123</v>
      </c>
      <c r="AR352" s="92">
        <v>15</v>
      </c>
      <c r="AS352" s="89">
        <v>75</v>
      </c>
      <c r="AT352" s="89">
        <v>322</v>
      </c>
      <c r="AU352" s="90">
        <v>90</v>
      </c>
      <c r="AV352" s="90">
        <v>47</v>
      </c>
      <c r="AW352" s="21">
        <f t="shared" si="65"/>
        <v>588.57073850232541</v>
      </c>
      <c r="AX352" s="21">
        <f>IFERROR(INT(AW352*'udziały-w-rynku'!$C$27),0)</f>
        <v>2932</v>
      </c>
      <c r="AY352" s="39">
        <f t="shared" si="66"/>
        <v>2932</v>
      </c>
      <c r="AZ352" s="34">
        <f t="shared" si="67"/>
        <v>1050</v>
      </c>
      <c r="BA352" s="31">
        <f t="shared" si="68"/>
        <v>1.5579171094580233</v>
      </c>
      <c r="BB352" s="70" t="s">
        <v>429</v>
      </c>
      <c r="BC352" s="125" t="s">
        <v>426</v>
      </c>
      <c r="BD352" s="70">
        <f t="shared" si="73"/>
        <v>1882</v>
      </c>
      <c r="BE352" s="71">
        <f t="shared" si="69"/>
        <v>3.0565444481979055E-3</v>
      </c>
      <c r="BF352" s="161">
        <f t="shared" si="70"/>
        <v>1943.0483622638567</v>
      </c>
      <c r="BG352" s="39">
        <f>INT(IFERROR(AO352*(1/($AJ352/$AI352)),0)*'udziały-w-rynku'!$C$27)</f>
        <v>965</v>
      </c>
      <c r="BH352" s="39">
        <f>INT(IFERROR(AQ352*(1/($AJ352/$AI352)),0)*'udziały-w-rynku'!$C$27)</f>
        <v>1070</v>
      </c>
      <c r="BI352" s="21">
        <f t="shared" si="71"/>
        <v>244.51009908108475</v>
      </c>
      <c r="BJ352" s="21">
        <f>IFERROR(INT(BI352*'udziały-w-rynku'!$C$27),0)</f>
        <v>1218</v>
      </c>
      <c r="BK352" s="170">
        <f t="shared" si="72"/>
        <v>1218</v>
      </c>
      <c r="BL352" s="40">
        <f>INT(IFERROR(AS352*(1/($AJ352/$AI352)),0)*'udziały-w-rynku'!$C$27)</f>
        <v>652</v>
      </c>
      <c r="BM352" s="40">
        <f>INT(IFERROR(AU352*(1/($AJ352/$AI352)),0)*'udziały-w-rynku'!$C$27)</f>
        <v>783</v>
      </c>
    </row>
    <row r="353" spans="1:65">
      <c r="A353" s="158">
        <f>VLOOKUP(B353,konwerter_rejonów!A:B,2,FALSE)</f>
        <v>350</v>
      </c>
      <c r="B353" s="11">
        <v>350</v>
      </c>
      <c r="C353" s="85" t="str">
        <f>IFERROR(VLOOKUP(A353,konwerter_rejonów!E:F,2,FALSE),A353)</f>
        <v>A10</v>
      </c>
      <c r="D353" s="8" t="s">
        <v>385</v>
      </c>
      <c r="E353" s="8" t="str">
        <f>VLOOKUP(B353,konwerter_rejonów!A:C,3,FALSE)</f>
        <v>Plac Solny</v>
      </c>
      <c r="F353" s="8">
        <v>50</v>
      </c>
      <c r="G353" s="8">
        <v>66</v>
      </c>
      <c r="H353" s="8">
        <v>30</v>
      </c>
      <c r="I353" s="8">
        <v>45</v>
      </c>
      <c r="J353" s="8">
        <v>280</v>
      </c>
      <c r="K353" s="8">
        <v>288</v>
      </c>
      <c r="L353" s="8">
        <v>252</v>
      </c>
      <c r="M353" s="19">
        <v>1011</v>
      </c>
      <c r="N353" s="8">
        <v>0</v>
      </c>
      <c r="O353" s="8">
        <v>0</v>
      </c>
      <c r="P353" s="8">
        <v>1</v>
      </c>
      <c r="Q353" s="8">
        <v>4</v>
      </c>
      <c r="R353" s="8">
        <v>15</v>
      </c>
      <c r="S353" s="8">
        <v>4</v>
      </c>
      <c r="T353" s="8">
        <v>2</v>
      </c>
      <c r="U353" s="19">
        <v>26</v>
      </c>
      <c r="V353" s="8">
        <v>123510</v>
      </c>
      <c r="W353" s="8">
        <v>42043</v>
      </c>
      <c r="X353" s="8">
        <v>82450</v>
      </c>
      <c r="Y353" s="8">
        <v>568</v>
      </c>
      <c r="Z353" s="8">
        <v>0</v>
      </c>
      <c r="AA353" s="8">
        <v>339</v>
      </c>
      <c r="AB353" s="8">
        <v>51</v>
      </c>
      <c r="AC353" s="173">
        <v>350</v>
      </c>
      <c r="AD353" s="173">
        <v>0</v>
      </c>
      <c r="AE353" s="157">
        <f t="shared" si="62"/>
        <v>1037</v>
      </c>
      <c r="AF353" s="157">
        <f t="shared" si="63"/>
        <v>987</v>
      </c>
      <c r="AG353" s="157">
        <f t="shared" si="64"/>
        <v>567532</v>
      </c>
      <c r="AH353" s="127">
        <v>9278</v>
      </c>
      <c r="AI353" s="46">
        <v>77735</v>
      </c>
      <c r="AJ353" s="19">
        <v>44509</v>
      </c>
      <c r="AK353" s="88">
        <v>131</v>
      </c>
      <c r="AL353" s="88">
        <v>34</v>
      </c>
      <c r="AM353" s="87">
        <v>197</v>
      </c>
      <c r="AN353" s="87">
        <v>0</v>
      </c>
      <c r="AO353" s="91">
        <v>47</v>
      </c>
      <c r="AP353" s="91">
        <v>-1</v>
      </c>
      <c r="AQ353" s="92">
        <v>23</v>
      </c>
      <c r="AR353" s="92">
        <v>125</v>
      </c>
      <c r="AS353" s="89">
        <v>234</v>
      </c>
      <c r="AT353" s="89">
        <v>215</v>
      </c>
      <c r="AU353" s="90">
        <v>21</v>
      </c>
      <c r="AV353" s="90">
        <v>16</v>
      </c>
      <c r="AW353" s="21">
        <f t="shared" si="65"/>
        <v>228.79159271158642</v>
      </c>
      <c r="AX353" s="21">
        <f>IFERROR(INT(AW353*'udziały-w-rynku'!$C$27),0)</f>
        <v>1139</v>
      </c>
      <c r="AY353" s="39">
        <f t="shared" si="66"/>
        <v>1139</v>
      </c>
      <c r="AZ353" s="34">
        <f t="shared" si="67"/>
        <v>152</v>
      </c>
      <c r="BA353" s="31">
        <f t="shared" si="68"/>
        <v>1.154002026342452</v>
      </c>
      <c r="BB353" s="70" t="s">
        <v>429</v>
      </c>
      <c r="BC353" s="125" t="s">
        <v>425</v>
      </c>
      <c r="BD353" s="70">
        <f t="shared" si="73"/>
        <v>1139</v>
      </c>
      <c r="BE353" s="71">
        <f t="shared" si="69"/>
        <v>1.8498427877244497E-3</v>
      </c>
      <c r="BF353" s="161">
        <f t="shared" si="70"/>
        <v>1175.9469099992205</v>
      </c>
      <c r="BG353" s="39">
        <f>INT(IFERROR(AO353*(1/($AJ353/$AI353)),0)*'udziały-w-rynku'!$C$27)</f>
        <v>408</v>
      </c>
      <c r="BH353" s="39">
        <f>INT(IFERROR(AQ353*(1/($AJ353/$AI353)),0)*'udziały-w-rynku'!$C$27)</f>
        <v>200</v>
      </c>
      <c r="BI353" s="21">
        <f t="shared" si="71"/>
        <v>344.06063942124064</v>
      </c>
      <c r="BJ353" s="21">
        <f>IFERROR(INT(BI353*'udziały-w-rynku'!$C$27),0)</f>
        <v>1714</v>
      </c>
      <c r="BK353" s="170">
        <f t="shared" si="72"/>
        <v>1714</v>
      </c>
      <c r="BL353" s="40">
        <f>INT(IFERROR(AS353*(1/($AJ353/$AI353)),0)*'udziały-w-rynku'!$C$27)</f>
        <v>2035</v>
      </c>
      <c r="BM353" s="40">
        <f>INT(IFERROR(AU353*(1/($AJ353/$AI353)),0)*'udziały-w-rynku'!$C$27)</f>
        <v>182</v>
      </c>
    </row>
    <row r="354" spans="1:65">
      <c r="A354" s="158">
        <f>VLOOKUP(B354,konwerter_rejonów!A:B,2,FALSE)</f>
        <v>351</v>
      </c>
      <c r="B354" s="11">
        <v>351</v>
      </c>
      <c r="C354" s="85" t="str">
        <f>IFERROR(VLOOKUP(A354,konwerter_rejonów!E:F,2,FALSE),A354)</f>
        <v>A11</v>
      </c>
      <c r="D354" s="8" t="s">
        <v>385</v>
      </c>
      <c r="E354" s="8" t="str">
        <f>VLOOKUP(B354,konwerter_rejonów!A:C,3,FALSE)</f>
        <v>Opera</v>
      </c>
      <c r="F354" s="8">
        <v>11</v>
      </c>
      <c r="G354" s="8">
        <v>16</v>
      </c>
      <c r="H354" s="8">
        <v>3</v>
      </c>
      <c r="I354" s="8">
        <v>15</v>
      </c>
      <c r="J354" s="8">
        <v>94</v>
      </c>
      <c r="K354" s="8">
        <v>86</v>
      </c>
      <c r="L354" s="8">
        <v>105</v>
      </c>
      <c r="M354" s="19">
        <v>330</v>
      </c>
      <c r="N354" s="8">
        <v>0</v>
      </c>
      <c r="O354" s="8">
        <v>2</v>
      </c>
      <c r="P354" s="8">
        <v>1</v>
      </c>
      <c r="Q354" s="8">
        <v>2</v>
      </c>
      <c r="R354" s="8">
        <v>1</v>
      </c>
      <c r="S354" s="8">
        <v>2</v>
      </c>
      <c r="T354" s="8">
        <v>1</v>
      </c>
      <c r="U354" s="19">
        <v>9</v>
      </c>
      <c r="V354" s="8">
        <v>46655</v>
      </c>
      <c r="W354" s="8">
        <v>38530</v>
      </c>
      <c r="X354" s="8">
        <v>37158</v>
      </c>
      <c r="Y354" s="8">
        <v>264</v>
      </c>
      <c r="Z354" s="8">
        <v>286</v>
      </c>
      <c r="AA354" s="8">
        <v>0</v>
      </c>
      <c r="AB354" s="8">
        <v>37</v>
      </c>
      <c r="AC354" s="173">
        <v>351</v>
      </c>
      <c r="AD354" s="173">
        <v>0</v>
      </c>
      <c r="AE354" s="157">
        <f t="shared" si="62"/>
        <v>339</v>
      </c>
      <c r="AF354" s="157">
        <f t="shared" si="63"/>
        <v>328</v>
      </c>
      <c r="AG354" s="157">
        <f t="shared" si="64"/>
        <v>567532</v>
      </c>
      <c r="AH354" s="127">
        <v>3050</v>
      </c>
      <c r="AI354" s="46">
        <v>77735</v>
      </c>
      <c r="AJ354" s="19">
        <v>44509</v>
      </c>
      <c r="AK354" s="88">
        <v>260</v>
      </c>
      <c r="AL354" s="88">
        <v>147</v>
      </c>
      <c r="AM354" s="87">
        <v>372</v>
      </c>
      <c r="AN354" s="87">
        <v>0</v>
      </c>
      <c r="AO354" s="91">
        <v>92</v>
      </c>
      <c r="AP354" s="91">
        <v>125</v>
      </c>
      <c r="AQ354" s="92">
        <v>159</v>
      </c>
      <c r="AR354" s="92">
        <v>116</v>
      </c>
      <c r="AS354" s="89">
        <v>461</v>
      </c>
      <c r="AT354" s="89">
        <v>68</v>
      </c>
      <c r="AU354" s="90">
        <v>137</v>
      </c>
      <c r="AV354" s="90">
        <v>129</v>
      </c>
      <c r="AW354" s="21">
        <f t="shared" si="65"/>
        <v>454.09018400772879</v>
      </c>
      <c r="AX354" s="21">
        <f>IFERROR(INT(AW354*'udziały-w-rynku'!$C$27),0)</f>
        <v>2262</v>
      </c>
      <c r="AY354" s="39">
        <f t="shared" si="66"/>
        <v>2262</v>
      </c>
      <c r="AZ354" s="34">
        <f t="shared" si="67"/>
        <v>1934</v>
      </c>
      <c r="BA354" s="31">
        <f t="shared" si="68"/>
        <v>6.8963414634146343</v>
      </c>
      <c r="BB354" s="70" t="s">
        <v>429</v>
      </c>
      <c r="BC354" s="125" t="s">
        <v>426</v>
      </c>
      <c r="BD354" s="70">
        <f t="shared" si="73"/>
        <v>328</v>
      </c>
      <c r="BE354" s="71">
        <f t="shared" si="69"/>
        <v>5.327027518644596E-4</v>
      </c>
      <c r="BF354" s="161">
        <f t="shared" si="70"/>
        <v>338.63967206298884</v>
      </c>
      <c r="BG354" s="39">
        <f>INT(IFERROR(AO354*(1/($AJ354/$AI354)),0)*'udziały-w-rynku'!$C$27)</f>
        <v>800</v>
      </c>
      <c r="BH354" s="39">
        <f>INT(IFERROR(AQ354*(1/($AJ354/$AI354)),0)*'udziały-w-rynku'!$C$27)</f>
        <v>1383</v>
      </c>
      <c r="BI354" s="21">
        <f t="shared" si="71"/>
        <v>649.69826327259659</v>
      </c>
      <c r="BJ354" s="21">
        <f>IFERROR(INT(BI354*'udziały-w-rynku'!$C$27),0)</f>
        <v>3236</v>
      </c>
      <c r="BK354" s="170">
        <f t="shared" si="72"/>
        <v>3236</v>
      </c>
      <c r="BL354" s="40">
        <f>INT(IFERROR(AS354*(1/($AJ354/$AI354)),0)*'udziały-w-rynku'!$C$27)</f>
        <v>4010</v>
      </c>
      <c r="BM354" s="40">
        <f>INT(IFERROR(AU354*(1/($AJ354/$AI354)),0)*'udziały-w-rynku'!$C$27)</f>
        <v>1191</v>
      </c>
    </row>
    <row r="355" spans="1:65">
      <c r="A355" s="158">
        <f>VLOOKUP(B355,konwerter_rejonów!A:B,2,FALSE)</f>
        <v>352</v>
      </c>
      <c r="B355" s="11">
        <v>352</v>
      </c>
      <c r="C355" s="85" t="str">
        <f>IFERROR(VLOOKUP(A355,konwerter_rejonów!E:F,2,FALSE),A355)</f>
        <v>A16</v>
      </c>
      <c r="D355" s="8" t="s">
        <v>385</v>
      </c>
      <c r="E355" s="8" t="str">
        <f>VLOOKUP(B355,konwerter_rejonów!A:C,3,FALSE)</f>
        <v>Tęczowa</v>
      </c>
      <c r="F355" s="8">
        <v>59</v>
      </c>
      <c r="G355" s="8">
        <v>68</v>
      </c>
      <c r="H355" s="8">
        <v>31</v>
      </c>
      <c r="I355" s="8">
        <v>40</v>
      </c>
      <c r="J355" s="8">
        <v>346</v>
      </c>
      <c r="K355" s="8">
        <v>350</v>
      </c>
      <c r="L355" s="8">
        <v>466</v>
      </c>
      <c r="M355" s="19">
        <v>1360</v>
      </c>
      <c r="N355" s="8">
        <v>1</v>
      </c>
      <c r="O355" s="8">
        <v>2</v>
      </c>
      <c r="P355" s="8">
        <v>0</v>
      </c>
      <c r="Q355" s="8">
        <v>2</v>
      </c>
      <c r="R355" s="8">
        <v>12</v>
      </c>
      <c r="S355" s="8">
        <v>1</v>
      </c>
      <c r="T355" s="8">
        <v>0</v>
      </c>
      <c r="U355" s="19">
        <v>18</v>
      </c>
      <c r="V355" s="8">
        <v>16765</v>
      </c>
      <c r="W355" s="8">
        <v>19066</v>
      </c>
      <c r="X355" s="8">
        <v>72611</v>
      </c>
      <c r="Y355" s="8">
        <v>5071</v>
      </c>
      <c r="Z355" s="8">
        <v>566</v>
      </c>
      <c r="AA355" s="8">
        <v>0</v>
      </c>
      <c r="AB355" s="8">
        <v>23</v>
      </c>
      <c r="AC355" s="173">
        <v>352</v>
      </c>
      <c r="AD355" s="173">
        <v>0</v>
      </c>
      <c r="AE355" s="157">
        <f t="shared" si="62"/>
        <v>1378</v>
      </c>
      <c r="AF355" s="157">
        <f t="shared" si="63"/>
        <v>1319</v>
      </c>
      <c r="AG355" s="157">
        <f t="shared" si="64"/>
        <v>567532</v>
      </c>
      <c r="AH355" s="127">
        <v>792</v>
      </c>
      <c r="AI355" s="46">
        <v>77735</v>
      </c>
      <c r="AJ355" s="19">
        <v>44509</v>
      </c>
      <c r="AK355" s="88">
        <v>375</v>
      </c>
      <c r="AL355" s="88">
        <v>184</v>
      </c>
      <c r="AM355" s="87">
        <v>329</v>
      </c>
      <c r="AN355" s="87">
        <v>0</v>
      </c>
      <c r="AO355" s="91">
        <v>140</v>
      </c>
      <c r="AP355" s="91">
        <v>138</v>
      </c>
      <c r="AQ355" s="92">
        <v>162</v>
      </c>
      <c r="AR355" s="92">
        <v>139</v>
      </c>
      <c r="AS355" s="89">
        <v>339</v>
      </c>
      <c r="AT355" s="89">
        <v>12</v>
      </c>
      <c r="AU355" s="90">
        <v>129</v>
      </c>
      <c r="AV355" s="90">
        <v>116</v>
      </c>
      <c r="AW355" s="21">
        <f t="shared" si="65"/>
        <v>654.93776539576265</v>
      </c>
      <c r="AX355" s="21">
        <f>IFERROR(INT(AW355*'udziały-w-rynku'!$C$27),0)</f>
        <v>3262</v>
      </c>
      <c r="AY355" s="39">
        <f t="shared" si="66"/>
        <v>3262</v>
      </c>
      <c r="AZ355" s="34">
        <f t="shared" si="67"/>
        <v>1943</v>
      </c>
      <c r="BA355" s="31">
        <f t="shared" si="68"/>
        <v>2.4730856709628508</v>
      </c>
      <c r="BB355" s="70" t="s">
        <v>429</v>
      </c>
      <c r="BC355" s="125" t="s">
        <v>426</v>
      </c>
      <c r="BD355" s="70">
        <f t="shared" si="73"/>
        <v>1319</v>
      </c>
      <c r="BE355" s="71">
        <f t="shared" si="69"/>
        <v>2.142179663747629E-3</v>
      </c>
      <c r="BF355" s="161">
        <f t="shared" si="70"/>
        <v>1361.7857544240314</v>
      </c>
      <c r="BG355" s="39">
        <f>INT(IFERROR(AO355*(1/($AJ355/$AI355)),0)*'udziały-w-rynku'!$C$27)</f>
        <v>1218</v>
      </c>
      <c r="BH355" s="39">
        <f>INT(IFERROR(AQ355*(1/($AJ355/$AI355)),0)*'udziały-w-rynku'!$C$27)</f>
        <v>1409</v>
      </c>
      <c r="BI355" s="21">
        <f t="shared" si="71"/>
        <v>574.59873284054913</v>
      </c>
      <c r="BJ355" s="21">
        <f>IFERROR(INT(BI355*'udziały-w-rynku'!$C$27),0)</f>
        <v>2862</v>
      </c>
      <c r="BK355" s="170">
        <f t="shared" si="72"/>
        <v>2862</v>
      </c>
      <c r="BL355" s="40">
        <f>INT(IFERROR(AS355*(1/($AJ355/$AI355)),0)*'udziały-w-rynku'!$C$27)</f>
        <v>2949</v>
      </c>
      <c r="BM355" s="40">
        <f>INT(IFERROR(AU355*(1/($AJ355/$AI355)),0)*'udziały-w-rynku'!$C$27)</f>
        <v>1122</v>
      </c>
    </row>
    <row r="356" spans="1:65">
      <c r="A356" s="158">
        <f>VLOOKUP(B356,konwerter_rejonów!A:B,2,FALSE)</f>
        <v>353</v>
      </c>
      <c r="B356" s="11">
        <v>353</v>
      </c>
      <c r="C356" s="85">
        <f>IFERROR(VLOOKUP(A356,konwerter_rejonów!E:F,2,FALSE),A356)</f>
        <v>353</v>
      </c>
      <c r="D356" s="8" t="s">
        <v>385</v>
      </c>
      <c r="E356" s="8" t="str">
        <f>VLOOKUP(B356,konwerter_rejonów!A:C,3,FALSE)</f>
        <v>Na Ostatnim Groszu</v>
      </c>
      <c r="F356" s="8">
        <v>149</v>
      </c>
      <c r="G356" s="8">
        <v>250</v>
      </c>
      <c r="H356" s="8">
        <v>69</v>
      </c>
      <c r="I356" s="8">
        <v>89</v>
      </c>
      <c r="J356" s="8">
        <v>775</v>
      </c>
      <c r="K356" s="8">
        <v>527</v>
      </c>
      <c r="L356" s="8">
        <v>971</v>
      </c>
      <c r="M356" s="19">
        <v>2830</v>
      </c>
      <c r="N356" s="8">
        <v>5</v>
      </c>
      <c r="O356" s="8">
        <v>5</v>
      </c>
      <c r="P356" s="8">
        <v>1</v>
      </c>
      <c r="Q356" s="8">
        <v>2</v>
      </c>
      <c r="R356" s="8">
        <v>30</v>
      </c>
      <c r="S356" s="8">
        <v>4</v>
      </c>
      <c r="T356" s="8">
        <v>1</v>
      </c>
      <c r="U356" s="19">
        <v>48</v>
      </c>
      <c r="V356" s="8">
        <v>661</v>
      </c>
      <c r="W356" s="8">
        <v>791</v>
      </c>
      <c r="X356" s="8">
        <v>120002</v>
      </c>
      <c r="Y356" s="8">
        <v>102</v>
      </c>
      <c r="Z356" s="8">
        <v>823</v>
      </c>
      <c r="AA356" s="8">
        <v>0</v>
      </c>
      <c r="AB356" s="8">
        <v>3</v>
      </c>
      <c r="AC356" s="173">
        <v>353</v>
      </c>
      <c r="AD356" s="173">
        <v>0</v>
      </c>
      <c r="AE356" s="157">
        <f t="shared" si="62"/>
        <v>2878</v>
      </c>
      <c r="AF356" s="157">
        <f t="shared" si="63"/>
        <v>2729</v>
      </c>
      <c r="AG356" s="157">
        <f t="shared" si="64"/>
        <v>567532</v>
      </c>
      <c r="AH356" s="127">
        <v>868</v>
      </c>
      <c r="AI356" s="46">
        <v>77735</v>
      </c>
      <c r="AJ356" s="19">
        <v>44509</v>
      </c>
      <c r="AK356" s="88">
        <v>254</v>
      </c>
      <c r="AL356" s="88">
        <v>221</v>
      </c>
      <c r="AM356" s="87">
        <v>87</v>
      </c>
      <c r="AN356" s="87">
        <v>0</v>
      </c>
      <c r="AO356" s="91">
        <v>117</v>
      </c>
      <c r="AP356" s="91">
        <v>18</v>
      </c>
      <c r="AQ356" s="92">
        <v>126</v>
      </c>
      <c r="AR356" s="92">
        <v>14</v>
      </c>
      <c r="AS356" s="89">
        <v>73</v>
      </c>
      <c r="AT356" s="89">
        <v>5</v>
      </c>
      <c r="AU356" s="90">
        <v>95</v>
      </c>
      <c r="AV356" s="90">
        <v>98</v>
      </c>
      <c r="AW356" s="21">
        <f t="shared" si="65"/>
        <v>443.61117976139661</v>
      </c>
      <c r="AX356" s="21">
        <f>IFERROR(INT(AW356*'udziały-w-rynku'!$C$27),0)</f>
        <v>2209</v>
      </c>
      <c r="AY356" s="39">
        <f t="shared" si="66"/>
        <v>2209</v>
      </c>
      <c r="AZ356" s="34">
        <f t="shared" si="67"/>
        <v>-520</v>
      </c>
      <c r="BA356" s="31">
        <f t="shared" si="68"/>
        <v>0.80945401245877613</v>
      </c>
      <c r="BB356" s="70" t="s">
        <v>429</v>
      </c>
      <c r="BC356" s="125" t="s">
        <v>426</v>
      </c>
      <c r="BD356" s="70">
        <f t="shared" si="73"/>
        <v>2729</v>
      </c>
      <c r="BE356" s="71">
        <f t="shared" si="69"/>
        <v>4.4321518592625314E-3</v>
      </c>
      <c r="BF356" s="161">
        <f t="shared" si="70"/>
        <v>2817.5233690850505</v>
      </c>
      <c r="BG356" s="39">
        <f>INT(IFERROR(AO356*(1/($AJ356/$AI356)),0)*'udziały-w-rynku'!$C$27)</f>
        <v>1017</v>
      </c>
      <c r="BH356" s="39">
        <f>INT(IFERROR(AQ356*(1/($AJ356/$AI356)),0)*'udziały-w-rynku'!$C$27)</f>
        <v>1096</v>
      </c>
      <c r="BI356" s="21">
        <f t="shared" si="71"/>
        <v>151.94556157181694</v>
      </c>
      <c r="BJ356" s="21">
        <f>IFERROR(INT(BI356*'udziały-w-rynku'!$C$27),0)</f>
        <v>756</v>
      </c>
      <c r="BK356" s="170">
        <f t="shared" si="72"/>
        <v>756</v>
      </c>
      <c r="BL356" s="40">
        <f>INT(IFERROR(AS356*(1/($AJ356/$AI356)),0)*'udziały-w-rynku'!$C$27)</f>
        <v>635</v>
      </c>
      <c r="BM356" s="40">
        <f>INT(IFERROR(AU356*(1/($AJ356/$AI356)),0)*'udziały-w-rynku'!$C$27)</f>
        <v>826</v>
      </c>
    </row>
    <row r="357" spans="1:65">
      <c r="A357" s="158">
        <f>VLOOKUP(B357,konwerter_rejonów!A:B,2,FALSE)</f>
        <v>354</v>
      </c>
      <c r="B357" s="11">
        <v>354</v>
      </c>
      <c r="C357" s="85">
        <f>IFERROR(VLOOKUP(A357,konwerter_rejonów!E:F,2,FALSE),A357)</f>
        <v>354</v>
      </c>
      <c r="D357" s="8" t="s">
        <v>385</v>
      </c>
      <c r="E357" s="8" t="str">
        <f>VLOOKUP(B357,konwerter_rejonów!A:C,3,FALSE)</f>
        <v>Kiełczowska</v>
      </c>
      <c r="F357" s="8">
        <v>0</v>
      </c>
      <c r="G357" s="8">
        <v>0</v>
      </c>
      <c r="H357" s="8">
        <v>0</v>
      </c>
      <c r="I357" s="8">
        <v>0</v>
      </c>
      <c r="J357" s="8">
        <v>0</v>
      </c>
      <c r="K357" s="8">
        <v>0</v>
      </c>
      <c r="L357" s="8">
        <v>0</v>
      </c>
      <c r="M357" s="19">
        <v>0</v>
      </c>
      <c r="N357" s="8">
        <v>0</v>
      </c>
      <c r="O357" s="8">
        <v>0</v>
      </c>
      <c r="P357" s="8">
        <v>0</v>
      </c>
      <c r="Q357" s="8">
        <v>0</v>
      </c>
      <c r="R357" s="8">
        <v>0</v>
      </c>
      <c r="S357" s="8">
        <v>0</v>
      </c>
      <c r="T357" s="8">
        <v>0</v>
      </c>
      <c r="U357" s="19">
        <v>0</v>
      </c>
      <c r="V357" s="8">
        <v>5054</v>
      </c>
      <c r="W357" s="8">
        <v>11826</v>
      </c>
      <c r="X357" s="8">
        <v>0</v>
      </c>
      <c r="Y357" s="8">
        <v>26774</v>
      </c>
      <c r="Z357" s="8">
        <v>0</v>
      </c>
      <c r="AA357" s="8">
        <v>0</v>
      </c>
      <c r="AB357" s="8">
        <v>0</v>
      </c>
      <c r="AC357" s="173">
        <v>354</v>
      </c>
      <c r="AD357" s="173">
        <v>299</v>
      </c>
      <c r="AE357" s="157">
        <f t="shared" si="62"/>
        <v>0</v>
      </c>
      <c r="AF357" s="157">
        <f t="shared" si="63"/>
        <v>0</v>
      </c>
      <c r="AG357" s="157">
        <f t="shared" si="64"/>
        <v>567532</v>
      </c>
      <c r="AH357" s="127">
        <v>414</v>
      </c>
      <c r="AI357" s="46">
        <v>77735</v>
      </c>
      <c r="AJ357" s="19">
        <v>44509</v>
      </c>
      <c r="AK357" s="88" t="s">
        <v>871</v>
      </c>
      <c r="AL357" s="88" t="s">
        <v>871</v>
      </c>
      <c r="AM357" s="87" t="s">
        <v>871</v>
      </c>
      <c r="AN357" s="87" t="s">
        <v>871</v>
      </c>
      <c r="AO357" s="91" t="s">
        <v>871</v>
      </c>
      <c r="AP357" s="91" t="s">
        <v>871</v>
      </c>
      <c r="AQ357" s="92" t="s">
        <v>871</v>
      </c>
      <c r="AR357" s="92" t="s">
        <v>871</v>
      </c>
      <c r="AS357" s="89" t="s">
        <v>871</v>
      </c>
      <c r="AT357" s="89" t="s">
        <v>871</v>
      </c>
      <c r="AU357" s="90" t="s">
        <v>871</v>
      </c>
      <c r="AV357" s="90" t="s">
        <v>871</v>
      </c>
      <c r="AW357" s="21">
        <f t="shared" si="65"/>
        <v>0</v>
      </c>
      <c r="AX357" s="21">
        <f>IFERROR(INT(AW357*'udziały-w-rynku'!$C$27),0)</f>
        <v>0</v>
      </c>
      <c r="AY357" s="39">
        <f t="shared" si="66"/>
        <v>0</v>
      </c>
      <c r="AZ357" s="34">
        <f t="shared" si="67"/>
        <v>0</v>
      </c>
      <c r="BA357" s="31" t="str">
        <f t="shared" si="68"/>
        <v/>
      </c>
      <c r="BB357" s="70" t="s">
        <v>429</v>
      </c>
      <c r="BC357" s="125" t="s">
        <v>426</v>
      </c>
      <c r="BD357" s="70">
        <f t="shared" si="73"/>
        <v>0</v>
      </c>
      <c r="BE357" s="71">
        <f t="shared" si="69"/>
        <v>0</v>
      </c>
      <c r="BF357" s="161">
        <f t="shared" si="70"/>
        <v>0</v>
      </c>
      <c r="BG357" s="39">
        <f>INT(IFERROR(AO357*(1/($AJ357/$AI357)),0)*'udziały-w-rynku'!$C$27)</f>
        <v>0</v>
      </c>
      <c r="BH357" s="39">
        <f>INT(IFERROR(AQ357*(1/($AJ357/$AI357)),0)*'udziały-w-rynku'!$C$27)</f>
        <v>0</v>
      </c>
      <c r="BI357" s="21">
        <f t="shared" si="71"/>
        <v>0</v>
      </c>
      <c r="BJ357" s="21">
        <f>IFERROR(INT(BI357*'udziały-w-rynku'!$C$27),0)</f>
        <v>0</v>
      </c>
      <c r="BK357" s="170">
        <f t="shared" si="72"/>
        <v>0</v>
      </c>
      <c r="BL357" s="40">
        <f>INT(IFERROR(AS357*(1/($AJ357/$AI357)),0)*'udziały-w-rynku'!$C$27)</f>
        <v>0</v>
      </c>
      <c r="BM357" s="40">
        <f>INT(IFERROR(AU357*(1/($AJ357/$AI357)),0)*'udziały-w-rynku'!$C$27)</f>
        <v>0</v>
      </c>
    </row>
    <row r="358" spans="1:65">
      <c r="A358" s="158">
        <f>VLOOKUP(B358,konwerter_rejonów!A:B,2,FALSE)</f>
        <v>355</v>
      </c>
      <c r="B358" s="11">
        <v>355</v>
      </c>
      <c r="C358" s="85">
        <f>IFERROR(VLOOKUP(A358,konwerter_rejonów!E:F,2,FALSE),A358)</f>
        <v>355</v>
      </c>
      <c r="D358" s="8" t="s">
        <v>385</v>
      </c>
      <c r="E358" s="8" t="str">
        <f>VLOOKUP(B358,konwerter_rejonów!A:C,3,FALSE)</f>
        <v>Gorlicka</v>
      </c>
      <c r="F358" s="8">
        <v>600</v>
      </c>
      <c r="G358" s="8">
        <v>638</v>
      </c>
      <c r="H358" s="8">
        <v>88</v>
      </c>
      <c r="I358" s="8">
        <v>81</v>
      </c>
      <c r="J358" s="8">
        <v>1839</v>
      </c>
      <c r="K358" s="8">
        <v>345</v>
      </c>
      <c r="L358" s="8">
        <v>244</v>
      </c>
      <c r="M358" s="19">
        <v>3835</v>
      </c>
      <c r="N358" s="8">
        <v>13</v>
      </c>
      <c r="O358" s="8">
        <v>15</v>
      </c>
      <c r="P358" s="8">
        <v>29</v>
      </c>
      <c r="Q358" s="8">
        <v>4</v>
      </c>
      <c r="R358" s="8">
        <v>90</v>
      </c>
      <c r="S358" s="8">
        <v>6</v>
      </c>
      <c r="T358" s="8">
        <v>2</v>
      </c>
      <c r="U358" s="19">
        <v>159</v>
      </c>
      <c r="V358" s="8">
        <v>898</v>
      </c>
      <c r="W358" s="8">
        <v>2192</v>
      </c>
      <c r="X358" s="8">
        <v>212873</v>
      </c>
      <c r="Y358" s="8">
        <v>2178</v>
      </c>
      <c r="Z358" s="8">
        <v>826</v>
      </c>
      <c r="AA358" s="8">
        <v>0</v>
      </c>
      <c r="AB358" s="8">
        <v>4</v>
      </c>
      <c r="AC358" s="173">
        <v>355</v>
      </c>
      <c r="AD358" s="173">
        <v>0</v>
      </c>
      <c r="AE358" s="157">
        <f t="shared" si="62"/>
        <v>3994</v>
      </c>
      <c r="AF358" s="157">
        <f t="shared" si="63"/>
        <v>3394</v>
      </c>
      <c r="AG358" s="157">
        <f t="shared" si="64"/>
        <v>567532</v>
      </c>
      <c r="AH358" s="127">
        <v>1094</v>
      </c>
      <c r="AI358" s="46">
        <v>77735</v>
      </c>
      <c r="AJ358" s="19">
        <v>44509</v>
      </c>
      <c r="AK358" s="88">
        <v>259</v>
      </c>
      <c r="AL358" s="88">
        <v>62</v>
      </c>
      <c r="AM358" s="87">
        <v>85</v>
      </c>
      <c r="AN358" s="87">
        <v>0</v>
      </c>
      <c r="AO358" s="91">
        <v>68</v>
      </c>
      <c r="AP358" s="91">
        <v>-1</v>
      </c>
      <c r="AQ358" s="92">
        <v>42</v>
      </c>
      <c r="AR358" s="92">
        <v>13</v>
      </c>
      <c r="AS358" s="89">
        <v>67</v>
      </c>
      <c r="AT358" s="89">
        <v>46</v>
      </c>
      <c r="AU358" s="90">
        <v>27</v>
      </c>
      <c r="AV358" s="90">
        <v>21</v>
      </c>
      <c r="AW358" s="21">
        <f t="shared" si="65"/>
        <v>452.34368330000677</v>
      </c>
      <c r="AX358" s="21">
        <f>IFERROR(INT(AW358*'udziały-w-rynku'!$C$27),0)</f>
        <v>2253</v>
      </c>
      <c r="AY358" s="39">
        <f t="shared" si="66"/>
        <v>2253</v>
      </c>
      <c r="AZ358" s="34">
        <f t="shared" si="67"/>
        <v>-1141</v>
      </c>
      <c r="BA358" s="31">
        <f t="shared" si="68"/>
        <v>0.66381850324101355</v>
      </c>
      <c r="BB358" s="70" t="s">
        <v>429</v>
      </c>
      <c r="BC358" s="125" t="s">
        <v>426</v>
      </c>
      <c r="BD358" s="70">
        <f t="shared" si="73"/>
        <v>3394</v>
      </c>
      <c r="BE358" s="71">
        <f t="shared" si="69"/>
        <v>5.5121742067926098E-3</v>
      </c>
      <c r="BF358" s="161">
        <f t="shared" si="70"/>
        <v>3504.0946554322691</v>
      </c>
      <c r="BG358" s="39">
        <f>INT(IFERROR(AO358*(1/($AJ358/$AI358)),0)*'udziały-w-rynku'!$C$27)</f>
        <v>591</v>
      </c>
      <c r="BH358" s="39">
        <f>INT(IFERROR(AQ358*(1/($AJ358/$AI358)),0)*'udziały-w-rynku'!$C$27)</f>
        <v>365</v>
      </c>
      <c r="BI358" s="21">
        <f t="shared" si="71"/>
        <v>148.45256015637287</v>
      </c>
      <c r="BJ358" s="21">
        <f>IFERROR(INT(BI358*'udziały-w-rynku'!$C$27),0)</f>
        <v>739</v>
      </c>
      <c r="BK358" s="170">
        <f t="shared" si="72"/>
        <v>739</v>
      </c>
      <c r="BL358" s="40">
        <f>INT(IFERROR(AS358*(1/($AJ358/$AI358)),0)*'udziały-w-rynku'!$C$27)</f>
        <v>582</v>
      </c>
      <c r="BM358" s="40">
        <f>INT(IFERROR(AU358*(1/($AJ358/$AI358)),0)*'udziały-w-rynku'!$C$27)</f>
        <v>234</v>
      </c>
    </row>
    <row r="359" spans="1:65">
      <c r="A359" s="158">
        <f>VLOOKUP(B359,konwerter_rejonów!A:B,2,FALSE)</f>
        <v>356</v>
      </c>
      <c r="B359" s="11">
        <v>356</v>
      </c>
      <c r="C359" s="85" t="str">
        <f>IFERROR(VLOOKUP(A359,konwerter_rejonów!E:F,2,FALSE),A359)</f>
        <v>A18</v>
      </c>
      <c r="D359" s="8" t="s">
        <v>385</v>
      </c>
      <c r="E359" s="8" t="str">
        <f>VLOOKUP(B359,konwerter_rejonów!A:C,3,FALSE)</f>
        <v>Zielna</v>
      </c>
      <c r="F359" s="8">
        <v>96</v>
      </c>
      <c r="G359" s="8">
        <v>171</v>
      </c>
      <c r="H359" s="8">
        <v>33</v>
      </c>
      <c r="I359" s="8">
        <v>41</v>
      </c>
      <c r="J359" s="8">
        <v>485</v>
      </c>
      <c r="K359" s="8">
        <v>239</v>
      </c>
      <c r="L359" s="8">
        <v>204</v>
      </c>
      <c r="M359" s="19">
        <v>1269</v>
      </c>
      <c r="N359" s="8">
        <v>1</v>
      </c>
      <c r="O359" s="8">
        <v>0</v>
      </c>
      <c r="P359" s="8">
        <v>2</v>
      </c>
      <c r="Q359" s="8">
        <v>1</v>
      </c>
      <c r="R359" s="8">
        <v>16</v>
      </c>
      <c r="S359" s="8">
        <v>5</v>
      </c>
      <c r="T359" s="8">
        <v>1</v>
      </c>
      <c r="U359" s="19">
        <v>26</v>
      </c>
      <c r="V359" s="8">
        <v>160</v>
      </c>
      <c r="W359" s="8">
        <v>8586</v>
      </c>
      <c r="X359" s="8">
        <v>62068</v>
      </c>
      <c r="Y359" s="8">
        <v>80</v>
      </c>
      <c r="Z359" s="8">
        <v>0</v>
      </c>
      <c r="AA359" s="8">
        <v>0</v>
      </c>
      <c r="AB359" s="8">
        <v>4</v>
      </c>
      <c r="AC359" s="173">
        <v>356</v>
      </c>
      <c r="AD359" s="173">
        <v>0</v>
      </c>
      <c r="AE359" s="157">
        <f t="shared" si="62"/>
        <v>1295</v>
      </c>
      <c r="AF359" s="157">
        <f t="shared" si="63"/>
        <v>1199</v>
      </c>
      <c r="AG359" s="157">
        <f t="shared" si="64"/>
        <v>567532</v>
      </c>
      <c r="AH359" s="127">
        <v>658</v>
      </c>
      <c r="AI359" s="46">
        <v>77735</v>
      </c>
      <c r="AJ359" s="19">
        <v>44509</v>
      </c>
      <c r="AK359" s="88">
        <v>182</v>
      </c>
      <c r="AL359" s="88">
        <v>30</v>
      </c>
      <c r="AM359" s="87">
        <v>55</v>
      </c>
      <c r="AN359" s="87">
        <v>0</v>
      </c>
      <c r="AO359" s="91">
        <v>43</v>
      </c>
      <c r="AP359" s="91">
        <v>19</v>
      </c>
      <c r="AQ359" s="92">
        <v>22</v>
      </c>
      <c r="AR359" s="92">
        <v>107</v>
      </c>
      <c r="AS359" s="89">
        <v>47</v>
      </c>
      <c r="AT359" s="89">
        <v>14</v>
      </c>
      <c r="AU359" s="90">
        <v>35</v>
      </c>
      <c r="AV359" s="90">
        <v>13</v>
      </c>
      <c r="AW359" s="21">
        <f t="shared" si="65"/>
        <v>317.86312880541016</v>
      </c>
      <c r="AX359" s="21">
        <f>IFERROR(INT(AW359*'udziały-w-rynku'!$C$27),0)</f>
        <v>1583</v>
      </c>
      <c r="AY359" s="39">
        <f t="shared" si="66"/>
        <v>1583</v>
      </c>
      <c r="AZ359" s="34">
        <f t="shared" si="67"/>
        <v>384</v>
      </c>
      <c r="BA359" s="31">
        <f t="shared" si="68"/>
        <v>1.3202668890742286</v>
      </c>
      <c r="BB359" s="70" t="s">
        <v>429</v>
      </c>
      <c r="BC359" s="125" t="s">
        <v>425</v>
      </c>
      <c r="BD359" s="70">
        <f t="shared" si="73"/>
        <v>1583</v>
      </c>
      <c r="BE359" s="71">
        <f t="shared" si="69"/>
        <v>2.5709404152482913E-3</v>
      </c>
      <c r="BF359" s="161">
        <f t="shared" si="70"/>
        <v>1634.3493929137539</v>
      </c>
      <c r="BG359" s="39">
        <f>INT(IFERROR(AO359*(1/($AJ359/$AI359)),0)*'udziały-w-rynku'!$C$27)</f>
        <v>374</v>
      </c>
      <c r="BH359" s="39">
        <f>INT(IFERROR(AQ359*(1/($AJ359/$AI359)),0)*'udziały-w-rynku'!$C$27)</f>
        <v>191</v>
      </c>
      <c r="BI359" s="21">
        <f t="shared" si="71"/>
        <v>96.057538924711864</v>
      </c>
      <c r="BJ359" s="21">
        <f>IFERROR(INT(BI359*'udziały-w-rynku'!$C$27),0)</f>
        <v>478</v>
      </c>
      <c r="BK359" s="170">
        <f t="shared" si="72"/>
        <v>478</v>
      </c>
      <c r="BL359" s="40">
        <f>INT(IFERROR(AS359*(1/($AJ359/$AI359)),0)*'udziały-w-rynku'!$C$27)</f>
        <v>408</v>
      </c>
      <c r="BM359" s="40">
        <f>INT(IFERROR(AU359*(1/($AJ359/$AI359)),0)*'udziały-w-rynku'!$C$27)</f>
        <v>304</v>
      </c>
    </row>
    <row r="360" spans="1:65">
      <c r="A360" s="158">
        <f>VLOOKUP(B360,konwerter_rejonów!A:B,2,FALSE)</f>
        <v>357</v>
      </c>
      <c r="B360" s="11">
        <v>357</v>
      </c>
      <c r="C360" s="85" t="str">
        <f>IFERROR(VLOOKUP(A360,konwerter_rejonów!E:F,2,FALSE),A360)</f>
        <v>A24</v>
      </c>
      <c r="D360" s="8" t="s">
        <v>385</v>
      </c>
      <c r="E360" s="8" t="str">
        <f>VLOOKUP(B360,konwerter_rejonów!A:C,3,FALSE)</f>
        <v>Falzmanna</v>
      </c>
      <c r="F360" s="8">
        <v>179</v>
      </c>
      <c r="G360" s="8">
        <v>167</v>
      </c>
      <c r="H360" s="8">
        <v>47</v>
      </c>
      <c r="I360" s="8">
        <v>55</v>
      </c>
      <c r="J360" s="8">
        <v>625</v>
      </c>
      <c r="K360" s="8">
        <v>334</v>
      </c>
      <c r="L360" s="8">
        <v>308</v>
      </c>
      <c r="M360" s="19">
        <v>1715</v>
      </c>
      <c r="N360" s="8">
        <v>4</v>
      </c>
      <c r="O360" s="8">
        <v>1</v>
      </c>
      <c r="P360" s="8">
        <v>0</v>
      </c>
      <c r="Q360" s="8">
        <v>0</v>
      </c>
      <c r="R360" s="8">
        <v>22</v>
      </c>
      <c r="S360" s="8">
        <v>4</v>
      </c>
      <c r="T360" s="8">
        <v>1</v>
      </c>
      <c r="U360" s="19">
        <v>32</v>
      </c>
      <c r="V360" s="8">
        <v>3417</v>
      </c>
      <c r="W360" s="8">
        <v>171</v>
      </c>
      <c r="X360" s="8">
        <v>80633</v>
      </c>
      <c r="Y360" s="8">
        <v>1223</v>
      </c>
      <c r="Z360" s="8">
        <v>0</v>
      </c>
      <c r="AA360" s="8">
        <v>0</v>
      </c>
      <c r="AB360" s="8">
        <v>3</v>
      </c>
      <c r="AC360" s="173">
        <v>357</v>
      </c>
      <c r="AD360" s="173">
        <v>0</v>
      </c>
      <c r="AE360" s="157">
        <f t="shared" si="62"/>
        <v>1747</v>
      </c>
      <c r="AF360" s="157">
        <f t="shared" si="63"/>
        <v>1568</v>
      </c>
      <c r="AG360" s="157">
        <f t="shared" si="64"/>
        <v>567532</v>
      </c>
      <c r="AH360" s="127">
        <v>314</v>
      </c>
      <c r="AI360" s="46">
        <v>77735</v>
      </c>
      <c r="AJ360" s="19">
        <v>44509</v>
      </c>
      <c r="AK360" s="88">
        <v>234</v>
      </c>
      <c r="AL360" s="88">
        <v>213</v>
      </c>
      <c r="AM360" s="87">
        <v>43</v>
      </c>
      <c r="AN360" s="87">
        <v>0</v>
      </c>
      <c r="AO360" s="91">
        <v>131</v>
      </c>
      <c r="AP360" s="91">
        <v>161</v>
      </c>
      <c r="AQ360" s="92">
        <v>100</v>
      </c>
      <c r="AR360" s="92">
        <v>8</v>
      </c>
      <c r="AS360" s="89">
        <v>50</v>
      </c>
      <c r="AT360" s="89">
        <v>49</v>
      </c>
      <c r="AU360" s="90">
        <v>57</v>
      </c>
      <c r="AV360" s="90">
        <v>47</v>
      </c>
      <c r="AW360" s="21">
        <f t="shared" si="65"/>
        <v>408.68116560695591</v>
      </c>
      <c r="AX360" s="21">
        <f>IFERROR(INT(AW360*'udziały-w-rynku'!$C$27),0)</f>
        <v>2035</v>
      </c>
      <c r="AY360" s="39">
        <f t="shared" si="66"/>
        <v>2035</v>
      </c>
      <c r="AZ360" s="34">
        <f t="shared" si="67"/>
        <v>467</v>
      </c>
      <c r="BA360" s="31">
        <f t="shared" si="68"/>
        <v>1.2978316326530612</v>
      </c>
      <c r="BB360" s="70" t="s">
        <v>429</v>
      </c>
      <c r="BC360" s="125" t="s">
        <v>425</v>
      </c>
      <c r="BD360" s="70">
        <f t="shared" si="73"/>
        <v>2035</v>
      </c>
      <c r="BE360" s="71">
        <f t="shared" si="69"/>
        <v>3.3050307928176076E-3</v>
      </c>
      <c r="BF360" s="161">
        <f t="shared" si="70"/>
        <v>2101.011380024946</v>
      </c>
      <c r="BG360" s="39">
        <f>INT(IFERROR(AO360*(1/($AJ360/$AI360)),0)*'udziały-w-rynku'!$C$27)</f>
        <v>1139</v>
      </c>
      <c r="BH360" s="39">
        <f>INT(IFERROR(AQ360*(1/($AJ360/$AI360)),0)*'udziały-w-rynku'!$C$27)</f>
        <v>870</v>
      </c>
      <c r="BI360" s="21">
        <f t="shared" si="71"/>
        <v>75.099530432047459</v>
      </c>
      <c r="BJ360" s="21">
        <f>IFERROR(INT(BI360*'udziały-w-rynku'!$C$27),0)</f>
        <v>374</v>
      </c>
      <c r="BK360" s="170">
        <f t="shared" si="72"/>
        <v>374</v>
      </c>
      <c r="BL360" s="40">
        <f>INT(IFERROR(AS360*(1/($AJ360/$AI360)),0)*'udziały-w-rynku'!$C$27)</f>
        <v>435</v>
      </c>
      <c r="BM360" s="40">
        <f>INT(IFERROR(AU360*(1/($AJ360/$AI360)),0)*'udziały-w-rynku'!$C$27)</f>
        <v>495</v>
      </c>
    </row>
    <row r="361" spans="1:65">
      <c r="A361" s="158">
        <f>VLOOKUP(B361,konwerter_rejonów!A:B,2,FALSE)</f>
        <v>358</v>
      </c>
      <c r="B361" s="11">
        <v>358</v>
      </c>
      <c r="C361" s="85">
        <f>IFERROR(VLOOKUP(A361,konwerter_rejonów!E:F,2,FALSE),A361)</f>
        <v>358</v>
      </c>
      <c r="D361" s="8" t="s">
        <v>385</v>
      </c>
      <c r="E361" s="8" t="str">
        <f>VLOOKUP(B361,konwerter_rejonów!A:C,3,FALSE)</f>
        <v>Mickiewicza</v>
      </c>
      <c r="F361" s="8">
        <v>115</v>
      </c>
      <c r="G361" s="8">
        <v>210</v>
      </c>
      <c r="H361" s="8">
        <v>45</v>
      </c>
      <c r="I361" s="8">
        <v>85</v>
      </c>
      <c r="J361" s="8">
        <v>605</v>
      </c>
      <c r="K361" s="8">
        <v>514</v>
      </c>
      <c r="L361" s="8">
        <v>547</v>
      </c>
      <c r="M361" s="19">
        <v>2121</v>
      </c>
      <c r="N361" s="8">
        <v>3</v>
      </c>
      <c r="O361" s="8">
        <v>0</v>
      </c>
      <c r="P361" s="8">
        <v>0</v>
      </c>
      <c r="Q361" s="8">
        <v>5</v>
      </c>
      <c r="R361" s="8">
        <v>6</v>
      </c>
      <c r="S361" s="8">
        <v>3</v>
      </c>
      <c r="T361" s="8">
        <v>2</v>
      </c>
      <c r="U361" s="19">
        <v>19</v>
      </c>
      <c r="V361" s="8">
        <v>1305</v>
      </c>
      <c r="W361" s="8">
        <v>2</v>
      </c>
      <c r="X361" s="8">
        <v>103551</v>
      </c>
      <c r="Y361" s="8">
        <v>77</v>
      </c>
      <c r="Z361" s="8">
        <v>0</v>
      </c>
      <c r="AA361" s="8">
        <v>0</v>
      </c>
      <c r="AB361" s="8">
        <v>9</v>
      </c>
      <c r="AC361" s="173">
        <v>358</v>
      </c>
      <c r="AD361" s="173">
        <v>0</v>
      </c>
      <c r="AE361" s="157">
        <f t="shared" si="62"/>
        <v>2140</v>
      </c>
      <c r="AF361" s="157">
        <f t="shared" si="63"/>
        <v>2025</v>
      </c>
      <c r="AG361" s="157">
        <f t="shared" si="64"/>
        <v>567532</v>
      </c>
      <c r="AH361" s="127">
        <v>696</v>
      </c>
      <c r="AI361" s="46">
        <v>77735</v>
      </c>
      <c r="AJ361" s="19">
        <v>44509</v>
      </c>
      <c r="AK361" s="88">
        <v>202</v>
      </c>
      <c r="AL361" s="88">
        <v>43</v>
      </c>
      <c r="AM361" s="87">
        <v>62</v>
      </c>
      <c r="AN361" s="87">
        <v>0</v>
      </c>
      <c r="AO361" s="91">
        <v>53</v>
      </c>
      <c r="AP361" s="91">
        <v>-1</v>
      </c>
      <c r="AQ361" s="92">
        <v>22</v>
      </c>
      <c r="AR361" s="92">
        <v>92</v>
      </c>
      <c r="AS361" s="89">
        <v>52</v>
      </c>
      <c r="AT361" s="89">
        <v>73</v>
      </c>
      <c r="AU361" s="90">
        <v>14</v>
      </c>
      <c r="AV361" s="90">
        <v>6</v>
      </c>
      <c r="AW361" s="21">
        <f t="shared" si="65"/>
        <v>352.79314295985085</v>
      </c>
      <c r="AX361" s="21">
        <f>IFERROR(INT(AW361*'udziały-w-rynku'!$C$27),0)</f>
        <v>1757</v>
      </c>
      <c r="AY361" s="39">
        <f t="shared" si="66"/>
        <v>1757</v>
      </c>
      <c r="AZ361" s="34">
        <f t="shared" si="67"/>
        <v>-268</v>
      </c>
      <c r="BA361" s="31">
        <f t="shared" si="68"/>
        <v>0.86765432098765427</v>
      </c>
      <c r="BB361" s="70" t="s">
        <v>429</v>
      </c>
      <c r="BC361" s="125" t="s">
        <v>426</v>
      </c>
      <c r="BD361" s="70">
        <f t="shared" si="73"/>
        <v>2025</v>
      </c>
      <c r="BE361" s="71">
        <f t="shared" si="69"/>
        <v>3.2887898552607644E-3</v>
      </c>
      <c r="BF361" s="161">
        <f t="shared" si="70"/>
        <v>2090.6869997791232</v>
      </c>
      <c r="BG361" s="39">
        <f>INT(IFERROR(AO361*(1/($AJ361/$AI361)),0)*'udziały-w-rynku'!$C$27)</f>
        <v>461</v>
      </c>
      <c r="BH361" s="39">
        <f>INT(IFERROR(AQ361*(1/($AJ361/$AI361)),0)*'udziały-w-rynku'!$C$27)</f>
        <v>191</v>
      </c>
      <c r="BI361" s="21">
        <f t="shared" si="71"/>
        <v>108.28304387876609</v>
      </c>
      <c r="BJ361" s="21">
        <f>IFERROR(INT(BI361*'udziały-w-rynku'!$C$27),0)</f>
        <v>539</v>
      </c>
      <c r="BK361" s="170">
        <f t="shared" si="72"/>
        <v>539</v>
      </c>
      <c r="BL361" s="40">
        <f>INT(IFERROR(AS361*(1/($AJ361/$AI361)),0)*'udziały-w-rynku'!$C$27)</f>
        <v>452</v>
      </c>
      <c r="BM361" s="40">
        <f>INT(IFERROR(AU361*(1/($AJ361/$AI361)),0)*'udziały-w-rynku'!$C$27)</f>
        <v>121</v>
      </c>
    </row>
    <row r="362" spans="1:65">
      <c r="A362" s="158">
        <f>VLOOKUP(B362,konwerter_rejonów!A:B,2,FALSE)</f>
        <v>359</v>
      </c>
      <c r="B362" s="11">
        <v>359</v>
      </c>
      <c r="C362" s="85">
        <f>IFERROR(VLOOKUP(A362,konwerter_rejonów!E:F,2,FALSE),A362)</f>
        <v>359</v>
      </c>
      <c r="D362" s="8" t="s">
        <v>385</v>
      </c>
      <c r="E362" s="8" t="str">
        <f>VLOOKUP(B362,konwerter_rejonów!A:C,3,FALSE)</f>
        <v>Dembowskiego</v>
      </c>
      <c r="F362" s="8">
        <v>162</v>
      </c>
      <c r="G362" s="8">
        <v>207</v>
      </c>
      <c r="H362" s="8">
        <v>72</v>
      </c>
      <c r="I362" s="8">
        <v>94</v>
      </c>
      <c r="J362" s="8">
        <v>841</v>
      </c>
      <c r="K362" s="8">
        <v>670</v>
      </c>
      <c r="L362" s="8">
        <v>747</v>
      </c>
      <c r="M362" s="19">
        <v>2793</v>
      </c>
      <c r="N362" s="8">
        <v>2</v>
      </c>
      <c r="O362" s="8">
        <v>1</v>
      </c>
      <c r="P362" s="8">
        <v>3</v>
      </c>
      <c r="Q362" s="8">
        <v>4</v>
      </c>
      <c r="R362" s="8">
        <v>21</v>
      </c>
      <c r="S362" s="8">
        <v>9</v>
      </c>
      <c r="T362" s="8">
        <v>0</v>
      </c>
      <c r="U362" s="19">
        <v>40</v>
      </c>
      <c r="V362" s="8">
        <v>0</v>
      </c>
      <c r="W362" s="8">
        <v>586</v>
      </c>
      <c r="X362" s="8">
        <v>135212</v>
      </c>
      <c r="Y362" s="8">
        <v>196</v>
      </c>
      <c r="Z362" s="8">
        <v>415</v>
      </c>
      <c r="AA362" s="8">
        <v>0</v>
      </c>
      <c r="AB362" s="8">
        <v>5</v>
      </c>
      <c r="AC362" s="173">
        <v>359</v>
      </c>
      <c r="AD362" s="173">
        <v>0</v>
      </c>
      <c r="AE362" s="157">
        <f t="shared" si="62"/>
        <v>2833</v>
      </c>
      <c r="AF362" s="157">
        <f t="shared" si="63"/>
        <v>2671</v>
      </c>
      <c r="AG362" s="157">
        <f t="shared" si="64"/>
        <v>567532</v>
      </c>
      <c r="AH362" s="127">
        <v>956</v>
      </c>
      <c r="AI362" s="46">
        <v>77735</v>
      </c>
      <c r="AJ362" s="19">
        <v>44509</v>
      </c>
      <c r="AK362" s="88">
        <v>262</v>
      </c>
      <c r="AL362" s="88">
        <v>223</v>
      </c>
      <c r="AM362" s="87">
        <v>43</v>
      </c>
      <c r="AN362" s="87">
        <v>0</v>
      </c>
      <c r="AO362" s="91">
        <v>135</v>
      </c>
      <c r="AP362" s="91">
        <v>-1</v>
      </c>
      <c r="AQ362" s="92">
        <v>89</v>
      </c>
      <c r="AR362" s="92">
        <v>96</v>
      </c>
      <c r="AS362" s="89">
        <v>57</v>
      </c>
      <c r="AT362" s="89">
        <v>110</v>
      </c>
      <c r="AU362" s="90">
        <v>42</v>
      </c>
      <c r="AV362" s="90">
        <v>35</v>
      </c>
      <c r="AW362" s="21">
        <f t="shared" si="65"/>
        <v>457.58318542317284</v>
      </c>
      <c r="AX362" s="21">
        <f>IFERROR(INT(AW362*'udziały-w-rynku'!$C$27),0)</f>
        <v>2279</v>
      </c>
      <c r="AY362" s="39">
        <f t="shared" si="66"/>
        <v>2279</v>
      </c>
      <c r="AZ362" s="34">
        <f t="shared" si="67"/>
        <v>-392</v>
      </c>
      <c r="BA362" s="31">
        <f t="shared" si="68"/>
        <v>0.85323848745788089</v>
      </c>
      <c r="BB362" s="70" t="s">
        <v>429</v>
      </c>
      <c r="BC362" s="125" t="s">
        <v>426</v>
      </c>
      <c r="BD362" s="70">
        <f t="shared" si="73"/>
        <v>2671</v>
      </c>
      <c r="BE362" s="71">
        <f t="shared" si="69"/>
        <v>4.3379544214328407E-3</v>
      </c>
      <c r="BF362" s="161">
        <f t="shared" si="70"/>
        <v>2757.6419636592782</v>
      </c>
      <c r="BG362" s="39">
        <f>INT(IFERROR(AO362*(1/($AJ362/$AI362)),0)*'udziały-w-rynku'!$C$27)</f>
        <v>1174</v>
      </c>
      <c r="BH362" s="39">
        <f>INT(IFERROR(AQ362*(1/($AJ362/$AI362)),0)*'udziały-w-rynku'!$C$27)</f>
        <v>774</v>
      </c>
      <c r="BI362" s="21">
        <f t="shared" si="71"/>
        <v>75.099530432047459</v>
      </c>
      <c r="BJ362" s="21">
        <f>IFERROR(INT(BI362*'udziały-w-rynku'!$C$27),0)</f>
        <v>374</v>
      </c>
      <c r="BK362" s="170">
        <f t="shared" si="72"/>
        <v>374</v>
      </c>
      <c r="BL362" s="40">
        <f>INT(IFERROR(AS362*(1/($AJ362/$AI362)),0)*'udziały-w-rynku'!$C$27)</f>
        <v>495</v>
      </c>
      <c r="BM362" s="40">
        <f>INT(IFERROR(AU362*(1/($AJ362/$AI362)),0)*'udziały-w-rynku'!$C$27)</f>
        <v>365</v>
      </c>
    </row>
    <row r="363" spans="1:65">
      <c r="A363" s="158">
        <f>VLOOKUP(B363,konwerter_rejonów!A:B,2,FALSE)</f>
        <v>360</v>
      </c>
      <c r="B363" s="11">
        <v>360</v>
      </c>
      <c r="C363" s="85">
        <f>IFERROR(VLOOKUP(A363,konwerter_rejonów!E:F,2,FALSE),A363)</f>
        <v>360</v>
      </c>
      <c r="D363" s="8" t="s">
        <v>385</v>
      </c>
      <c r="E363" s="8" t="str">
        <f>VLOOKUP(B363,konwerter_rejonów!A:C,3,FALSE)</f>
        <v>Gersona</v>
      </c>
      <c r="F363" s="8">
        <v>128</v>
      </c>
      <c r="G363" s="8">
        <v>179</v>
      </c>
      <c r="H363" s="8">
        <v>74</v>
      </c>
      <c r="I363" s="8">
        <v>92</v>
      </c>
      <c r="J363" s="8">
        <v>636</v>
      </c>
      <c r="K363" s="8">
        <v>475</v>
      </c>
      <c r="L363" s="8">
        <v>988</v>
      </c>
      <c r="M363" s="19">
        <v>2572</v>
      </c>
      <c r="N363" s="8">
        <v>4</v>
      </c>
      <c r="O363" s="8">
        <v>5</v>
      </c>
      <c r="P363" s="8">
        <v>1</v>
      </c>
      <c r="Q363" s="8">
        <v>4</v>
      </c>
      <c r="R363" s="8">
        <v>27</v>
      </c>
      <c r="S363" s="8">
        <v>6</v>
      </c>
      <c r="T363" s="8">
        <v>0</v>
      </c>
      <c r="U363" s="19">
        <v>47</v>
      </c>
      <c r="V363" s="8">
        <v>0</v>
      </c>
      <c r="W363" s="8">
        <v>5429</v>
      </c>
      <c r="X363" s="8">
        <v>103450</v>
      </c>
      <c r="Y363" s="8">
        <v>157</v>
      </c>
      <c r="Z363" s="8">
        <v>437</v>
      </c>
      <c r="AA363" s="8">
        <v>0</v>
      </c>
      <c r="AB363" s="8">
        <v>0</v>
      </c>
      <c r="AC363" s="173">
        <v>360</v>
      </c>
      <c r="AD363" s="173">
        <v>84</v>
      </c>
      <c r="AE363" s="157">
        <f t="shared" si="62"/>
        <v>2619</v>
      </c>
      <c r="AF363" s="157">
        <f t="shared" si="63"/>
        <v>2491</v>
      </c>
      <c r="AG363" s="157">
        <f t="shared" si="64"/>
        <v>567532</v>
      </c>
      <c r="AH363" s="127">
        <v>515</v>
      </c>
      <c r="AI363" s="46">
        <v>77735</v>
      </c>
      <c r="AJ363" s="19">
        <v>44509</v>
      </c>
      <c r="AK363" s="88" t="s">
        <v>871</v>
      </c>
      <c r="AL363" s="88" t="s">
        <v>871</v>
      </c>
      <c r="AM363" s="87" t="s">
        <v>871</v>
      </c>
      <c r="AN363" s="87" t="s">
        <v>871</v>
      </c>
      <c r="AO363" s="91" t="s">
        <v>871</v>
      </c>
      <c r="AP363" s="91" t="s">
        <v>871</v>
      </c>
      <c r="AQ363" s="92" t="s">
        <v>871</v>
      </c>
      <c r="AR363" s="92" t="s">
        <v>871</v>
      </c>
      <c r="AS363" s="89" t="s">
        <v>871</v>
      </c>
      <c r="AT363" s="89" t="s">
        <v>871</v>
      </c>
      <c r="AU363" s="90" t="s">
        <v>871</v>
      </c>
      <c r="AV363" s="90" t="s">
        <v>871</v>
      </c>
      <c r="AW363" s="21">
        <f t="shared" si="65"/>
        <v>0</v>
      </c>
      <c r="AX363" s="21">
        <f>IFERROR(INT(AW363*'udziały-w-rynku'!$C$27),0)</f>
        <v>0</v>
      </c>
      <c r="AY363" s="39">
        <f t="shared" si="66"/>
        <v>0</v>
      </c>
      <c r="AZ363" s="34">
        <f t="shared" si="67"/>
        <v>-2491</v>
      </c>
      <c r="BA363" s="31">
        <f t="shared" si="68"/>
        <v>0</v>
      </c>
      <c r="BB363" s="70" t="s">
        <v>429</v>
      </c>
      <c r="BC363" s="125" t="s">
        <v>426</v>
      </c>
      <c r="BD363" s="70">
        <f t="shared" si="73"/>
        <v>2491</v>
      </c>
      <c r="BE363" s="71">
        <f t="shared" si="69"/>
        <v>4.0456175454096615E-3</v>
      </c>
      <c r="BF363" s="161">
        <f t="shared" si="70"/>
        <v>2571.8031192344674</v>
      </c>
      <c r="BG363" s="39">
        <f>INT(IFERROR(AO363*(1/($AJ363/$AI363)),0)*'udziały-w-rynku'!$C$27)</f>
        <v>0</v>
      </c>
      <c r="BH363" s="39">
        <f>INT(IFERROR(AQ363*(1/($AJ363/$AI363)),0)*'udziały-w-rynku'!$C$27)</f>
        <v>0</v>
      </c>
      <c r="BI363" s="21">
        <f t="shared" si="71"/>
        <v>0</v>
      </c>
      <c r="BJ363" s="21">
        <f>IFERROR(INT(BI363*'udziały-w-rynku'!$C$27),0)</f>
        <v>0</v>
      </c>
      <c r="BK363" s="170">
        <f t="shared" si="72"/>
        <v>0</v>
      </c>
      <c r="BL363" s="40">
        <f>INT(IFERROR(AS363*(1/($AJ363/$AI363)),0)*'udziały-w-rynku'!$C$27)</f>
        <v>0</v>
      </c>
      <c r="BM363" s="40">
        <f>INT(IFERROR(AU363*(1/($AJ363/$AI363)),0)*'udziały-w-rynku'!$C$27)</f>
        <v>0</v>
      </c>
    </row>
    <row r="364" spans="1:65">
      <c r="A364" s="158">
        <f>VLOOKUP(B364,konwerter_rejonów!A:B,2,FALSE)</f>
        <v>361</v>
      </c>
      <c r="B364" s="11">
        <v>361</v>
      </c>
      <c r="C364" s="85" t="str">
        <f>IFERROR(VLOOKUP(A364,konwerter_rejonów!E:F,2,FALSE),A364)</f>
        <v>A21</v>
      </c>
      <c r="D364" s="8" t="s">
        <v>385</v>
      </c>
      <c r="E364" s="8" t="str">
        <f>VLOOKUP(B364,konwerter_rejonów!A:C,3,FALSE)</f>
        <v>Rybnicka</v>
      </c>
      <c r="F364" s="8">
        <v>51</v>
      </c>
      <c r="G364" s="8">
        <v>72</v>
      </c>
      <c r="H364" s="8">
        <v>20</v>
      </c>
      <c r="I364" s="8">
        <v>20</v>
      </c>
      <c r="J364" s="8">
        <v>232</v>
      </c>
      <c r="K364" s="8">
        <v>126</v>
      </c>
      <c r="L364" s="8">
        <v>107</v>
      </c>
      <c r="M364" s="19">
        <v>628</v>
      </c>
      <c r="N364" s="8">
        <v>1</v>
      </c>
      <c r="O364" s="8">
        <v>2</v>
      </c>
      <c r="P364" s="8">
        <v>0</v>
      </c>
      <c r="Q364" s="8">
        <v>1</v>
      </c>
      <c r="R364" s="8">
        <v>19</v>
      </c>
      <c r="S364" s="8">
        <v>1</v>
      </c>
      <c r="T364" s="8">
        <v>2</v>
      </c>
      <c r="U364" s="19">
        <v>26</v>
      </c>
      <c r="V364" s="8">
        <v>2554</v>
      </c>
      <c r="W364" s="8">
        <v>5418</v>
      </c>
      <c r="X364" s="8">
        <v>48300</v>
      </c>
      <c r="Y364" s="8">
        <v>7263</v>
      </c>
      <c r="Z364" s="8">
        <v>0</v>
      </c>
      <c r="AA364" s="8">
        <v>0</v>
      </c>
      <c r="AB364" s="8">
        <v>0</v>
      </c>
      <c r="AC364" s="173">
        <v>361</v>
      </c>
      <c r="AD364" s="173">
        <v>277</v>
      </c>
      <c r="AE364" s="157">
        <f t="shared" si="62"/>
        <v>654</v>
      </c>
      <c r="AF364" s="157">
        <f t="shared" si="63"/>
        <v>603</v>
      </c>
      <c r="AG364" s="157">
        <f t="shared" si="64"/>
        <v>567532</v>
      </c>
      <c r="AH364" s="127">
        <v>391</v>
      </c>
      <c r="AI364" s="46">
        <v>77735</v>
      </c>
      <c r="AJ364" s="19">
        <v>44509</v>
      </c>
      <c r="AK364" s="88" t="s">
        <v>871</v>
      </c>
      <c r="AL364" s="88" t="s">
        <v>871</v>
      </c>
      <c r="AM364" s="87" t="s">
        <v>871</v>
      </c>
      <c r="AN364" s="87" t="s">
        <v>871</v>
      </c>
      <c r="AO364" s="91" t="s">
        <v>871</v>
      </c>
      <c r="AP364" s="91" t="s">
        <v>871</v>
      </c>
      <c r="AQ364" s="92" t="s">
        <v>871</v>
      </c>
      <c r="AR364" s="92" t="s">
        <v>871</v>
      </c>
      <c r="AS364" s="89" t="s">
        <v>871</v>
      </c>
      <c r="AT364" s="89" t="s">
        <v>871</v>
      </c>
      <c r="AU364" s="90" t="s">
        <v>871</v>
      </c>
      <c r="AV364" s="90" t="s">
        <v>871</v>
      </c>
      <c r="AW364" s="21">
        <f t="shared" si="65"/>
        <v>0</v>
      </c>
      <c r="AX364" s="21">
        <f>IFERROR(INT(AW364*'udziały-w-rynku'!$C$27),0)</f>
        <v>0</v>
      </c>
      <c r="AY364" s="39">
        <f t="shared" si="66"/>
        <v>0</v>
      </c>
      <c r="AZ364" s="34">
        <f t="shared" si="67"/>
        <v>-603</v>
      </c>
      <c r="BA364" s="31">
        <f t="shared" si="68"/>
        <v>0</v>
      </c>
      <c r="BB364" s="70" t="s">
        <v>429</v>
      </c>
      <c r="BC364" s="125" t="s">
        <v>426</v>
      </c>
      <c r="BD364" s="70">
        <f t="shared" si="73"/>
        <v>603</v>
      </c>
      <c r="BE364" s="71">
        <f t="shared" si="69"/>
        <v>9.7932853467764982E-4</v>
      </c>
      <c r="BF364" s="161">
        <f t="shared" si="70"/>
        <v>622.56012882311666</v>
      </c>
      <c r="BG364" s="39">
        <f>INT(IFERROR(AO364*(1/($AJ364/$AI364)),0)*'udziały-w-rynku'!$C$27)</f>
        <v>0</v>
      </c>
      <c r="BH364" s="39">
        <f>INT(IFERROR(AQ364*(1/($AJ364/$AI364)),0)*'udziały-w-rynku'!$C$27)</f>
        <v>0</v>
      </c>
      <c r="BI364" s="21">
        <f t="shared" si="71"/>
        <v>0</v>
      </c>
      <c r="BJ364" s="21">
        <f>IFERROR(INT(BI364*'udziały-w-rynku'!$C$27),0)</f>
        <v>0</v>
      </c>
      <c r="BK364" s="170">
        <f t="shared" si="72"/>
        <v>0</v>
      </c>
      <c r="BL364" s="40">
        <f>INT(IFERROR(AS364*(1/($AJ364/$AI364)),0)*'udziały-w-rynku'!$C$27)</f>
        <v>0</v>
      </c>
      <c r="BM364" s="40">
        <f>INT(IFERROR(AU364*(1/($AJ364/$AI364)),0)*'udziały-w-rynku'!$C$27)</f>
        <v>0</v>
      </c>
    </row>
    <row r="365" spans="1:65">
      <c r="A365" s="158">
        <f>VLOOKUP(B365,konwerter_rejonów!A:B,2,FALSE)</f>
        <v>362</v>
      </c>
      <c r="B365" s="11">
        <v>362</v>
      </c>
      <c r="C365" s="85" t="str">
        <f>IFERROR(VLOOKUP(A365,konwerter_rejonów!E:F,2,FALSE),A365)</f>
        <v>A21</v>
      </c>
      <c r="D365" s="8" t="s">
        <v>385</v>
      </c>
      <c r="E365" s="8" t="str">
        <f>VLOOKUP(B365,konwerter_rejonów!A:C,3,FALSE)</f>
        <v>Katowicka</v>
      </c>
      <c r="F365" s="8">
        <v>122</v>
      </c>
      <c r="G365" s="8">
        <v>149</v>
      </c>
      <c r="H365" s="8">
        <v>45</v>
      </c>
      <c r="I365" s="8">
        <v>88</v>
      </c>
      <c r="J365" s="8">
        <v>556</v>
      </c>
      <c r="K365" s="8">
        <v>433</v>
      </c>
      <c r="L365" s="8">
        <v>491</v>
      </c>
      <c r="M365" s="19">
        <v>1884</v>
      </c>
      <c r="N365" s="8">
        <v>5</v>
      </c>
      <c r="O365" s="8">
        <v>1</v>
      </c>
      <c r="P365" s="8">
        <v>2</v>
      </c>
      <c r="Q365" s="8">
        <v>6</v>
      </c>
      <c r="R365" s="8">
        <v>13</v>
      </c>
      <c r="S365" s="8">
        <v>6</v>
      </c>
      <c r="T365" s="8">
        <v>3</v>
      </c>
      <c r="U365" s="19">
        <v>36</v>
      </c>
      <c r="V365" s="8">
        <v>0</v>
      </c>
      <c r="W365" s="8">
        <v>4196</v>
      </c>
      <c r="X365" s="8">
        <v>73674</v>
      </c>
      <c r="Y365" s="8">
        <v>149</v>
      </c>
      <c r="Z365" s="8">
        <v>0</v>
      </c>
      <c r="AA365" s="8">
        <v>0</v>
      </c>
      <c r="AB365" s="8">
        <v>0</v>
      </c>
      <c r="AC365" s="173">
        <v>362</v>
      </c>
      <c r="AD365" s="173">
        <v>277</v>
      </c>
      <c r="AE365" s="157">
        <f t="shared" si="62"/>
        <v>1920</v>
      </c>
      <c r="AF365" s="157">
        <f t="shared" si="63"/>
        <v>1798</v>
      </c>
      <c r="AG365" s="157">
        <f t="shared" si="64"/>
        <v>567532</v>
      </c>
      <c r="AH365" s="127">
        <v>354</v>
      </c>
      <c r="AI365" s="46">
        <v>77735</v>
      </c>
      <c r="AJ365" s="19">
        <v>44509</v>
      </c>
      <c r="AK365" s="88" t="s">
        <v>871</v>
      </c>
      <c r="AL365" s="88" t="s">
        <v>871</v>
      </c>
      <c r="AM365" s="87" t="s">
        <v>871</v>
      </c>
      <c r="AN365" s="87" t="s">
        <v>871</v>
      </c>
      <c r="AO365" s="91" t="s">
        <v>871</v>
      </c>
      <c r="AP365" s="91" t="s">
        <v>871</v>
      </c>
      <c r="AQ365" s="92" t="s">
        <v>871</v>
      </c>
      <c r="AR365" s="92" t="s">
        <v>871</v>
      </c>
      <c r="AS365" s="89" t="s">
        <v>871</v>
      </c>
      <c r="AT365" s="89" t="s">
        <v>871</v>
      </c>
      <c r="AU365" s="90" t="s">
        <v>871</v>
      </c>
      <c r="AV365" s="90" t="s">
        <v>871</v>
      </c>
      <c r="AW365" s="21">
        <f t="shared" si="65"/>
        <v>0</v>
      </c>
      <c r="AX365" s="21">
        <f>IFERROR(INT(AW365*'udziały-w-rynku'!$C$27),0)</f>
        <v>0</v>
      </c>
      <c r="AY365" s="39">
        <f t="shared" si="66"/>
        <v>0</v>
      </c>
      <c r="AZ365" s="34">
        <f t="shared" si="67"/>
        <v>-1798</v>
      </c>
      <c r="BA365" s="31">
        <f t="shared" si="68"/>
        <v>0</v>
      </c>
      <c r="BB365" s="70" t="s">
        <v>429</v>
      </c>
      <c r="BC365" s="125" t="s">
        <v>426</v>
      </c>
      <c r="BD365" s="70">
        <f t="shared" si="73"/>
        <v>1798</v>
      </c>
      <c r="BE365" s="71">
        <f t="shared" si="69"/>
        <v>2.9201205727204219E-3</v>
      </c>
      <c r="BF365" s="161">
        <f t="shared" si="70"/>
        <v>1856.3235681989449</v>
      </c>
      <c r="BG365" s="39">
        <f>INT(IFERROR(AO365*(1/($AJ365/$AI365)),0)*'udziały-w-rynku'!$C$27)</f>
        <v>0</v>
      </c>
      <c r="BH365" s="39">
        <f>INT(IFERROR(AQ365*(1/($AJ365/$AI365)),0)*'udziały-w-rynku'!$C$27)</f>
        <v>0</v>
      </c>
      <c r="BI365" s="21">
        <f t="shared" si="71"/>
        <v>0</v>
      </c>
      <c r="BJ365" s="21">
        <f>IFERROR(INT(BI365*'udziały-w-rynku'!$C$27),0)</f>
        <v>0</v>
      </c>
      <c r="BK365" s="170">
        <f t="shared" si="72"/>
        <v>0</v>
      </c>
      <c r="BL365" s="40">
        <f>INT(IFERROR(AS365*(1/($AJ365/$AI365)),0)*'udziały-w-rynku'!$C$27)</f>
        <v>0</v>
      </c>
      <c r="BM365" s="40">
        <f>INT(IFERROR(AU365*(1/($AJ365/$AI365)),0)*'udziały-w-rynku'!$C$27)</f>
        <v>0</v>
      </c>
    </row>
    <row r="366" spans="1:65">
      <c r="A366" s="158">
        <f>VLOOKUP(B366,konwerter_rejonów!A:B,2,FALSE)</f>
        <v>363</v>
      </c>
      <c r="B366" s="11">
        <v>363</v>
      </c>
      <c r="C366" s="85">
        <f>IFERROR(VLOOKUP(A366,konwerter_rejonów!E:F,2,FALSE),A366)</f>
        <v>363</v>
      </c>
      <c r="D366" s="8" t="s">
        <v>385</v>
      </c>
      <c r="E366" s="8" t="str">
        <f>VLOOKUP(B366,konwerter_rejonów!A:C,3,FALSE)</f>
        <v>Plac Zgody</v>
      </c>
      <c r="F366" s="8">
        <v>219</v>
      </c>
      <c r="G366" s="8">
        <v>372</v>
      </c>
      <c r="H366" s="8">
        <v>181</v>
      </c>
      <c r="I366" s="8">
        <v>296</v>
      </c>
      <c r="J366" s="8">
        <v>1398</v>
      </c>
      <c r="K366" s="8">
        <v>1242</v>
      </c>
      <c r="L366" s="8">
        <v>841</v>
      </c>
      <c r="M366" s="19">
        <v>4549</v>
      </c>
      <c r="N366" s="8">
        <v>6</v>
      </c>
      <c r="O366" s="8">
        <v>5</v>
      </c>
      <c r="P366" s="8">
        <v>2</v>
      </c>
      <c r="Q366" s="8">
        <v>8</v>
      </c>
      <c r="R366" s="8">
        <v>38</v>
      </c>
      <c r="S366" s="8">
        <v>10</v>
      </c>
      <c r="T366" s="8">
        <v>1</v>
      </c>
      <c r="U366" s="19">
        <v>70</v>
      </c>
      <c r="V366" s="8">
        <v>495</v>
      </c>
      <c r="W366" s="8">
        <v>9984</v>
      </c>
      <c r="X366" s="8">
        <v>243606</v>
      </c>
      <c r="Y366" s="8">
        <v>699</v>
      </c>
      <c r="Z366" s="8">
        <v>0</v>
      </c>
      <c r="AA366" s="8">
        <v>0</v>
      </c>
      <c r="AB366" s="8">
        <v>7</v>
      </c>
      <c r="AC366" s="173">
        <v>363</v>
      </c>
      <c r="AD366" s="173">
        <v>0</v>
      </c>
      <c r="AE366" s="157">
        <f t="shared" si="62"/>
        <v>4619</v>
      </c>
      <c r="AF366" s="157">
        <f t="shared" si="63"/>
        <v>4400</v>
      </c>
      <c r="AG366" s="157">
        <f t="shared" si="64"/>
        <v>567532</v>
      </c>
      <c r="AH366" s="127">
        <v>881</v>
      </c>
      <c r="AI366" s="46">
        <v>77735</v>
      </c>
      <c r="AJ366" s="19">
        <v>44509</v>
      </c>
      <c r="AK366" s="88">
        <v>344</v>
      </c>
      <c r="AL366" s="88">
        <v>270</v>
      </c>
      <c r="AM366" s="87">
        <v>116</v>
      </c>
      <c r="AN366" s="87">
        <v>0</v>
      </c>
      <c r="AO366" s="91">
        <v>147</v>
      </c>
      <c r="AP366" s="91">
        <v>140</v>
      </c>
      <c r="AQ366" s="92">
        <v>113</v>
      </c>
      <c r="AR366" s="92">
        <v>37</v>
      </c>
      <c r="AS366" s="89">
        <v>81</v>
      </c>
      <c r="AT366" s="89">
        <v>11</v>
      </c>
      <c r="AU366" s="90">
        <v>49</v>
      </c>
      <c r="AV366" s="90">
        <v>59</v>
      </c>
      <c r="AW366" s="21">
        <f t="shared" si="65"/>
        <v>600.79624345637967</v>
      </c>
      <c r="AX366" s="21">
        <f>IFERROR(INT(AW366*'udziały-w-rynku'!$C$27),0)</f>
        <v>2992</v>
      </c>
      <c r="AY366" s="39">
        <f t="shared" si="66"/>
        <v>2992</v>
      </c>
      <c r="AZ366" s="34">
        <f t="shared" si="67"/>
        <v>-1408</v>
      </c>
      <c r="BA366" s="31">
        <f t="shared" si="68"/>
        <v>0.68</v>
      </c>
      <c r="BB366" s="70" t="s">
        <v>429</v>
      </c>
      <c r="BC366" s="125" t="s">
        <v>426</v>
      </c>
      <c r="BD366" s="70">
        <f t="shared" si="73"/>
        <v>4400</v>
      </c>
      <c r="BE366" s="71">
        <f t="shared" si="69"/>
        <v>7.1460125250110435E-3</v>
      </c>
      <c r="BF366" s="161">
        <f t="shared" si="70"/>
        <v>4542.7273081620451</v>
      </c>
      <c r="BG366" s="39">
        <f>INT(IFERROR(AO366*(1/($AJ366/$AI366)),0)*'udziały-w-rynku'!$C$27)</f>
        <v>1278</v>
      </c>
      <c r="BH366" s="39">
        <f>INT(IFERROR(AQ366*(1/($AJ366/$AI366)),0)*'udziały-w-rynku'!$C$27)</f>
        <v>983</v>
      </c>
      <c r="BI366" s="21">
        <f t="shared" si="71"/>
        <v>202.59408209575591</v>
      </c>
      <c r="BJ366" s="21">
        <f>IFERROR(INT(BI366*'udziały-w-rynku'!$C$27),0)</f>
        <v>1009</v>
      </c>
      <c r="BK366" s="170">
        <f t="shared" si="72"/>
        <v>1009</v>
      </c>
      <c r="BL366" s="40">
        <f>INT(IFERROR(AS366*(1/($AJ366/$AI366)),0)*'udziały-w-rynku'!$C$27)</f>
        <v>704</v>
      </c>
      <c r="BM366" s="40">
        <f>INT(IFERROR(AU366*(1/($AJ366/$AI366)),0)*'udziały-w-rynku'!$C$27)</f>
        <v>426</v>
      </c>
    </row>
    <row r="367" spans="1:65">
      <c r="A367" s="158">
        <f>VLOOKUP(B367,konwerter_rejonów!A:B,2,FALSE)</f>
        <v>364</v>
      </c>
      <c r="B367" s="11">
        <v>364</v>
      </c>
      <c r="C367" s="85" t="str">
        <f>IFERROR(VLOOKUP(A367,konwerter_rejonów!E:F,2,FALSE),A367)</f>
        <v>A17</v>
      </c>
      <c r="D367" s="8" t="s">
        <v>385</v>
      </c>
      <c r="E367" s="8" t="str">
        <f>VLOOKUP(B367,konwerter_rejonów!A:C,3,FALSE)</f>
        <v>Plac Strzegomski</v>
      </c>
      <c r="F367" s="8">
        <v>93</v>
      </c>
      <c r="G367" s="8">
        <v>115</v>
      </c>
      <c r="H367" s="8">
        <v>49</v>
      </c>
      <c r="I367" s="8">
        <v>76</v>
      </c>
      <c r="J367" s="8">
        <v>454</v>
      </c>
      <c r="K367" s="8">
        <v>400</v>
      </c>
      <c r="L367" s="8">
        <v>707</v>
      </c>
      <c r="M367" s="19">
        <v>1894</v>
      </c>
      <c r="N367" s="8">
        <v>4</v>
      </c>
      <c r="O367" s="8">
        <v>5</v>
      </c>
      <c r="P367" s="8">
        <v>6</v>
      </c>
      <c r="Q367" s="8">
        <v>4</v>
      </c>
      <c r="R367" s="8">
        <v>27</v>
      </c>
      <c r="S367" s="8">
        <v>5</v>
      </c>
      <c r="T367" s="8">
        <v>0</v>
      </c>
      <c r="U367" s="19">
        <v>51</v>
      </c>
      <c r="V367" s="8">
        <v>68050</v>
      </c>
      <c r="W367" s="8">
        <v>3089</v>
      </c>
      <c r="X367" s="8">
        <v>88855</v>
      </c>
      <c r="Y367" s="8">
        <v>3118</v>
      </c>
      <c r="Z367" s="8">
        <v>213</v>
      </c>
      <c r="AA367" s="8">
        <v>0</v>
      </c>
      <c r="AB367" s="8">
        <v>22</v>
      </c>
      <c r="AC367" s="173">
        <v>364</v>
      </c>
      <c r="AD367" s="173">
        <v>0</v>
      </c>
      <c r="AE367" s="157">
        <f t="shared" si="62"/>
        <v>1945</v>
      </c>
      <c r="AF367" s="157">
        <f t="shared" si="63"/>
        <v>1852</v>
      </c>
      <c r="AG367" s="157">
        <f t="shared" si="64"/>
        <v>567532</v>
      </c>
      <c r="AH367" s="127">
        <v>1799</v>
      </c>
      <c r="AI367" s="46">
        <v>77735</v>
      </c>
      <c r="AJ367" s="19">
        <v>44509</v>
      </c>
      <c r="AK367" s="88">
        <v>150</v>
      </c>
      <c r="AL367" s="88">
        <v>31</v>
      </c>
      <c r="AM367" s="87">
        <v>182</v>
      </c>
      <c r="AN367" s="87">
        <v>0</v>
      </c>
      <c r="AO367" s="91">
        <v>53</v>
      </c>
      <c r="AP367" s="91">
        <v>184</v>
      </c>
      <c r="AQ367" s="92">
        <v>71</v>
      </c>
      <c r="AR367" s="92">
        <v>-1</v>
      </c>
      <c r="AS367" s="89">
        <v>193</v>
      </c>
      <c r="AT367" s="89">
        <v>30</v>
      </c>
      <c r="AU367" s="90">
        <v>55</v>
      </c>
      <c r="AV367" s="90">
        <v>36</v>
      </c>
      <c r="AW367" s="21">
        <f t="shared" si="65"/>
        <v>261.9751061583051</v>
      </c>
      <c r="AX367" s="21">
        <f>IFERROR(INT(AW367*'udziały-w-rynku'!$C$27),0)</f>
        <v>1305</v>
      </c>
      <c r="AY367" s="39">
        <f t="shared" si="66"/>
        <v>1305</v>
      </c>
      <c r="AZ367" s="34">
        <f t="shared" si="67"/>
        <v>-547</v>
      </c>
      <c r="BA367" s="31">
        <f t="shared" si="68"/>
        <v>0.70464362850971918</v>
      </c>
      <c r="BB367" s="70" t="s">
        <v>429</v>
      </c>
      <c r="BC367" s="125" t="s">
        <v>426</v>
      </c>
      <c r="BD367" s="70">
        <f t="shared" si="73"/>
        <v>1852</v>
      </c>
      <c r="BE367" s="71">
        <f t="shared" si="69"/>
        <v>3.0078216355273759E-3</v>
      </c>
      <c r="BF367" s="161">
        <f t="shared" si="70"/>
        <v>1912.0752215263883</v>
      </c>
      <c r="BG367" s="39">
        <f>INT(IFERROR(AO367*(1/($AJ367/$AI367)),0)*'udziały-w-rynku'!$C$27)</f>
        <v>461</v>
      </c>
      <c r="BH367" s="39">
        <f>INT(IFERROR(AQ367*(1/($AJ367/$AI367)),0)*'udziały-w-rynku'!$C$27)</f>
        <v>617</v>
      </c>
      <c r="BI367" s="21">
        <f t="shared" si="71"/>
        <v>317.86312880541016</v>
      </c>
      <c r="BJ367" s="21">
        <f>IFERROR(INT(BI367*'udziały-w-rynku'!$C$27),0)</f>
        <v>1583</v>
      </c>
      <c r="BK367" s="170">
        <f t="shared" si="72"/>
        <v>1583</v>
      </c>
      <c r="BL367" s="40">
        <f>INT(IFERROR(AS367*(1/($AJ367/$AI367)),0)*'udziały-w-rynku'!$C$27)</f>
        <v>1679</v>
      </c>
      <c r="BM367" s="40">
        <f>INT(IFERROR(AU367*(1/($AJ367/$AI367)),0)*'udziały-w-rynku'!$C$27)</f>
        <v>478</v>
      </c>
    </row>
    <row r="368" spans="1:65">
      <c r="A368" s="158">
        <f>VLOOKUP(B368,konwerter_rejonów!A:B,2,FALSE)</f>
        <v>365</v>
      </c>
      <c r="B368" s="11">
        <v>365</v>
      </c>
      <c r="C368" s="85">
        <f>IFERROR(VLOOKUP(A368,konwerter_rejonów!E:F,2,FALSE),A368)</f>
        <v>365</v>
      </c>
      <c r="D368" s="8" t="s">
        <v>385</v>
      </c>
      <c r="E368" s="8" t="str">
        <f>VLOOKUP(B368,konwerter_rejonów!A:C,3,FALSE)</f>
        <v>Królewiecka</v>
      </c>
      <c r="F368" s="8">
        <v>307</v>
      </c>
      <c r="G368" s="8">
        <v>154</v>
      </c>
      <c r="H368" s="8">
        <v>52</v>
      </c>
      <c r="I368" s="8">
        <v>50</v>
      </c>
      <c r="J368" s="8">
        <v>817</v>
      </c>
      <c r="K368" s="8">
        <v>288</v>
      </c>
      <c r="L368" s="8">
        <v>285</v>
      </c>
      <c r="M368" s="19">
        <v>1953</v>
      </c>
      <c r="N368" s="8">
        <v>1</v>
      </c>
      <c r="O368" s="8">
        <v>3</v>
      </c>
      <c r="P368" s="8">
        <v>0</v>
      </c>
      <c r="Q368" s="8">
        <v>1</v>
      </c>
      <c r="R368" s="8">
        <v>16</v>
      </c>
      <c r="S368" s="8">
        <v>2</v>
      </c>
      <c r="T368" s="8">
        <v>1</v>
      </c>
      <c r="U368" s="19">
        <v>24</v>
      </c>
      <c r="V368" s="8">
        <v>0</v>
      </c>
      <c r="W368" s="8">
        <v>2578</v>
      </c>
      <c r="X368" s="8">
        <v>133574</v>
      </c>
      <c r="Y368" s="8">
        <v>371</v>
      </c>
      <c r="Z368" s="8">
        <v>0</v>
      </c>
      <c r="AA368" s="8">
        <v>0</v>
      </c>
      <c r="AB368" s="8">
        <v>0</v>
      </c>
      <c r="AC368" s="173">
        <v>365</v>
      </c>
      <c r="AD368" s="173">
        <v>202</v>
      </c>
      <c r="AE368" s="157">
        <f t="shared" si="62"/>
        <v>1977</v>
      </c>
      <c r="AF368" s="157">
        <f t="shared" si="63"/>
        <v>1670</v>
      </c>
      <c r="AG368" s="157">
        <f t="shared" si="64"/>
        <v>567532</v>
      </c>
      <c r="AH368" s="127">
        <v>462</v>
      </c>
      <c r="AI368" s="46">
        <v>77735</v>
      </c>
      <c r="AJ368" s="19">
        <v>44509</v>
      </c>
      <c r="AK368" s="88" t="s">
        <v>871</v>
      </c>
      <c r="AL368" s="88" t="s">
        <v>871</v>
      </c>
      <c r="AM368" s="87" t="s">
        <v>871</v>
      </c>
      <c r="AN368" s="87" t="s">
        <v>871</v>
      </c>
      <c r="AO368" s="91" t="s">
        <v>871</v>
      </c>
      <c r="AP368" s="91" t="s">
        <v>871</v>
      </c>
      <c r="AQ368" s="92" t="s">
        <v>871</v>
      </c>
      <c r="AR368" s="92" t="s">
        <v>871</v>
      </c>
      <c r="AS368" s="89" t="s">
        <v>871</v>
      </c>
      <c r="AT368" s="89" t="s">
        <v>871</v>
      </c>
      <c r="AU368" s="90" t="s">
        <v>871</v>
      </c>
      <c r="AV368" s="90" t="s">
        <v>871</v>
      </c>
      <c r="AW368" s="21">
        <f t="shared" si="65"/>
        <v>0</v>
      </c>
      <c r="AX368" s="21">
        <f>IFERROR(INT(AW368*'udziały-w-rynku'!$C$27),0)</f>
        <v>0</v>
      </c>
      <c r="AY368" s="39">
        <f t="shared" si="66"/>
        <v>0</v>
      </c>
      <c r="AZ368" s="34">
        <f t="shared" si="67"/>
        <v>-1670</v>
      </c>
      <c r="BA368" s="31">
        <f t="shared" si="68"/>
        <v>0</v>
      </c>
      <c r="BB368" s="70" t="s">
        <v>429</v>
      </c>
      <c r="BC368" s="125" t="s">
        <v>426</v>
      </c>
      <c r="BD368" s="70">
        <f t="shared" si="73"/>
        <v>1670</v>
      </c>
      <c r="BE368" s="71">
        <f t="shared" si="69"/>
        <v>2.7122365719928279E-3</v>
      </c>
      <c r="BF368" s="161">
        <f t="shared" si="70"/>
        <v>1724.1715010524126</v>
      </c>
      <c r="BG368" s="39">
        <f>INT(IFERROR(AO368*(1/($AJ368/$AI368)),0)*'udziały-w-rynku'!$C$27)</f>
        <v>0</v>
      </c>
      <c r="BH368" s="39">
        <f>INT(IFERROR(AQ368*(1/($AJ368/$AI368)),0)*'udziały-w-rynku'!$C$27)</f>
        <v>0</v>
      </c>
      <c r="BI368" s="21">
        <f t="shared" si="71"/>
        <v>0</v>
      </c>
      <c r="BJ368" s="21">
        <f>IFERROR(INT(BI368*'udziały-w-rynku'!$C$27),0)</f>
        <v>0</v>
      </c>
      <c r="BK368" s="170">
        <f t="shared" si="72"/>
        <v>0</v>
      </c>
      <c r="BL368" s="40">
        <f>INT(IFERROR(AS368*(1/($AJ368/$AI368)),0)*'udziały-w-rynku'!$C$27)</f>
        <v>0</v>
      </c>
      <c r="BM368" s="40">
        <f>INT(IFERROR(AU368*(1/($AJ368/$AI368)),0)*'udziały-w-rynku'!$C$27)</f>
        <v>0</v>
      </c>
    </row>
    <row r="369" spans="1:65">
      <c r="A369" s="158">
        <f>VLOOKUP(B369,konwerter_rejonów!A:B,2,FALSE)</f>
        <v>366</v>
      </c>
      <c r="B369" s="11">
        <v>366</v>
      </c>
      <c r="C369" s="85">
        <f>IFERROR(VLOOKUP(A369,konwerter_rejonów!E:F,2,FALSE),A369)</f>
        <v>366</v>
      </c>
      <c r="D369" s="8" t="s">
        <v>385</v>
      </c>
      <c r="E369" s="8" t="str">
        <f>VLOOKUP(B369,konwerter_rejonów!A:C,3,FALSE)</f>
        <v>Jelenia</v>
      </c>
      <c r="F369" s="8">
        <v>185</v>
      </c>
      <c r="G369" s="8">
        <v>305</v>
      </c>
      <c r="H369" s="8">
        <v>138</v>
      </c>
      <c r="I369" s="8">
        <v>157</v>
      </c>
      <c r="J369" s="8">
        <v>1072</v>
      </c>
      <c r="K369" s="8">
        <v>802</v>
      </c>
      <c r="L369" s="8">
        <v>1692</v>
      </c>
      <c r="M369" s="19">
        <v>4351</v>
      </c>
      <c r="N369" s="8">
        <v>5</v>
      </c>
      <c r="O369" s="8">
        <v>10</v>
      </c>
      <c r="P369" s="8">
        <v>3</v>
      </c>
      <c r="Q369" s="8">
        <v>4</v>
      </c>
      <c r="R369" s="8">
        <v>27</v>
      </c>
      <c r="S369" s="8">
        <v>9</v>
      </c>
      <c r="T369" s="8">
        <v>2</v>
      </c>
      <c r="U369" s="19">
        <v>60</v>
      </c>
      <c r="V369" s="8">
        <v>3188</v>
      </c>
      <c r="W369" s="8">
        <v>2963</v>
      </c>
      <c r="X369" s="8">
        <v>141816</v>
      </c>
      <c r="Y369" s="8">
        <v>236</v>
      </c>
      <c r="Z369" s="8">
        <v>552</v>
      </c>
      <c r="AA369" s="8">
        <v>0</v>
      </c>
      <c r="AB369" s="8">
        <v>5</v>
      </c>
      <c r="AC369" s="173">
        <v>366</v>
      </c>
      <c r="AD369" s="173">
        <v>0</v>
      </c>
      <c r="AE369" s="157">
        <f t="shared" si="62"/>
        <v>4411</v>
      </c>
      <c r="AF369" s="157">
        <f t="shared" si="63"/>
        <v>4226</v>
      </c>
      <c r="AG369" s="157">
        <f t="shared" si="64"/>
        <v>567532</v>
      </c>
      <c r="AH369" s="127">
        <v>1082</v>
      </c>
      <c r="AI369" s="46">
        <v>77735</v>
      </c>
      <c r="AJ369" s="19">
        <v>44509</v>
      </c>
      <c r="AK369" s="88">
        <v>89</v>
      </c>
      <c r="AL369" s="88">
        <v>19</v>
      </c>
      <c r="AM369" s="87">
        <v>31</v>
      </c>
      <c r="AN369" s="87">
        <v>0</v>
      </c>
      <c r="AO369" s="91">
        <v>33</v>
      </c>
      <c r="AP369" s="91">
        <v>90</v>
      </c>
      <c r="AQ369" s="92">
        <v>9</v>
      </c>
      <c r="AR369" s="92">
        <v>14</v>
      </c>
      <c r="AS369" s="89">
        <v>46</v>
      </c>
      <c r="AT369" s="89">
        <v>76</v>
      </c>
      <c r="AU369" s="90">
        <v>11</v>
      </c>
      <c r="AV369" s="90">
        <v>-1</v>
      </c>
      <c r="AW369" s="21">
        <f t="shared" si="65"/>
        <v>155.43856298726101</v>
      </c>
      <c r="AX369" s="21">
        <f>IFERROR(INT(AW369*'udziały-w-rynku'!$C$27),0)</f>
        <v>774</v>
      </c>
      <c r="AY369" s="39">
        <f t="shared" si="66"/>
        <v>774</v>
      </c>
      <c r="AZ369" s="34">
        <f t="shared" si="67"/>
        <v>-3452</v>
      </c>
      <c r="BA369" s="31">
        <f t="shared" si="68"/>
        <v>0.18315191670610506</v>
      </c>
      <c r="BB369" s="70" t="s">
        <v>429</v>
      </c>
      <c r="BC369" s="125" t="s">
        <v>426</v>
      </c>
      <c r="BD369" s="70">
        <f t="shared" si="73"/>
        <v>4226</v>
      </c>
      <c r="BE369" s="71">
        <f t="shared" si="69"/>
        <v>6.8634202115219704E-3</v>
      </c>
      <c r="BF369" s="161">
        <f t="shared" si="70"/>
        <v>4363.0830918847278</v>
      </c>
      <c r="BG369" s="39">
        <f>INT(IFERROR(AO369*(1/($AJ369/$AI369)),0)*'udziały-w-rynku'!$C$27)</f>
        <v>287</v>
      </c>
      <c r="BH369" s="39">
        <f>INT(IFERROR(AQ369*(1/($AJ369/$AI369)),0)*'udziały-w-rynku'!$C$27)</f>
        <v>78</v>
      </c>
      <c r="BI369" s="21">
        <f t="shared" si="71"/>
        <v>54.141521939383047</v>
      </c>
      <c r="BJ369" s="21">
        <f>IFERROR(INT(BI369*'udziały-w-rynku'!$C$27),0)</f>
        <v>269</v>
      </c>
      <c r="BK369" s="170">
        <f t="shared" si="72"/>
        <v>269</v>
      </c>
      <c r="BL369" s="40">
        <f>INT(IFERROR(AS369*(1/($AJ369/$AI369)),0)*'udziały-w-rynku'!$C$27)</f>
        <v>400</v>
      </c>
      <c r="BM369" s="40">
        <f>INT(IFERROR(AU369*(1/($AJ369/$AI369)),0)*'udziały-w-rynku'!$C$27)</f>
        <v>95</v>
      </c>
    </row>
    <row r="370" spans="1:65">
      <c r="A370" s="158">
        <f>VLOOKUP(B370,konwerter_rejonów!A:B,2,FALSE)</f>
        <v>367</v>
      </c>
      <c r="B370" s="11">
        <v>367</v>
      </c>
      <c r="C370" s="85">
        <f>IFERROR(VLOOKUP(A370,konwerter_rejonów!E:F,2,FALSE),A370)</f>
        <v>367</v>
      </c>
      <c r="D370" s="8" t="s">
        <v>385</v>
      </c>
      <c r="E370" s="8" t="str">
        <f>VLOOKUP(B370,konwerter_rejonów!A:C,3,FALSE)</f>
        <v>Piastowska</v>
      </c>
      <c r="F370" s="8">
        <v>233</v>
      </c>
      <c r="G370" s="8">
        <v>368</v>
      </c>
      <c r="H370" s="8">
        <v>153</v>
      </c>
      <c r="I370" s="8">
        <v>213</v>
      </c>
      <c r="J370" s="8">
        <v>1398</v>
      </c>
      <c r="K370" s="8">
        <v>1162</v>
      </c>
      <c r="L370" s="8">
        <v>1146</v>
      </c>
      <c r="M370" s="19">
        <v>4673</v>
      </c>
      <c r="N370" s="8">
        <v>2</v>
      </c>
      <c r="O370" s="8">
        <v>6</v>
      </c>
      <c r="P370" s="8">
        <v>3</v>
      </c>
      <c r="Q370" s="8">
        <v>17</v>
      </c>
      <c r="R370" s="8">
        <v>41</v>
      </c>
      <c r="S370" s="8">
        <v>2</v>
      </c>
      <c r="T370" s="8">
        <v>3</v>
      </c>
      <c r="U370" s="19">
        <v>74</v>
      </c>
      <c r="V370" s="8">
        <v>3825</v>
      </c>
      <c r="W370" s="8">
        <v>601</v>
      </c>
      <c r="X370" s="8">
        <v>216416</v>
      </c>
      <c r="Y370" s="8">
        <v>69</v>
      </c>
      <c r="Z370" s="8">
        <v>0</v>
      </c>
      <c r="AA370" s="8">
        <v>0</v>
      </c>
      <c r="AB370" s="8">
        <v>9</v>
      </c>
      <c r="AC370" s="173">
        <v>367</v>
      </c>
      <c r="AD370" s="173">
        <v>0</v>
      </c>
      <c r="AE370" s="157">
        <f t="shared" si="62"/>
        <v>4747</v>
      </c>
      <c r="AF370" s="157">
        <f t="shared" si="63"/>
        <v>4514</v>
      </c>
      <c r="AG370" s="157">
        <f t="shared" si="64"/>
        <v>567532</v>
      </c>
      <c r="AH370" s="127">
        <v>1141</v>
      </c>
      <c r="AI370" s="46">
        <v>77735</v>
      </c>
      <c r="AJ370" s="19">
        <v>44509</v>
      </c>
      <c r="AK370" s="88">
        <v>270</v>
      </c>
      <c r="AL370" s="88">
        <v>64</v>
      </c>
      <c r="AM370" s="87">
        <v>95</v>
      </c>
      <c r="AN370" s="87">
        <v>0</v>
      </c>
      <c r="AO370" s="91">
        <v>84</v>
      </c>
      <c r="AP370" s="91">
        <v>5</v>
      </c>
      <c r="AQ370" s="92">
        <v>34</v>
      </c>
      <c r="AR370" s="92">
        <v>104</v>
      </c>
      <c r="AS370" s="89">
        <v>115</v>
      </c>
      <c r="AT370" s="89">
        <v>11</v>
      </c>
      <c r="AU370" s="90">
        <v>28</v>
      </c>
      <c r="AV370" s="90">
        <v>16</v>
      </c>
      <c r="AW370" s="21">
        <f t="shared" si="65"/>
        <v>471.55519108494912</v>
      </c>
      <c r="AX370" s="21">
        <f>IFERROR(INT(AW370*'udziały-w-rynku'!$C$27),0)</f>
        <v>2349</v>
      </c>
      <c r="AY370" s="39">
        <f t="shared" si="66"/>
        <v>2349</v>
      </c>
      <c r="AZ370" s="34">
        <f t="shared" si="67"/>
        <v>-2165</v>
      </c>
      <c r="BA370" s="31">
        <f t="shared" si="68"/>
        <v>0.52038103677447944</v>
      </c>
      <c r="BB370" s="70" t="s">
        <v>429</v>
      </c>
      <c r="BC370" s="125" t="s">
        <v>426</v>
      </c>
      <c r="BD370" s="70">
        <f t="shared" si="73"/>
        <v>4514</v>
      </c>
      <c r="BE370" s="71">
        <f t="shared" si="69"/>
        <v>7.3311592131590575E-3</v>
      </c>
      <c r="BF370" s="161">
        <f t="shared" si="70"/>
        <v>4660.4252429644257</v>
      </c>
      <c r="BG370" s="39">
        <f>INT(IFERROR(AO370*(1/($AJ370/$AI370)),0)*'udziały-w-rynku'!$C$27)</f>
        <v>730</v>
      </c>
      <c r="BH370" s="39">
        <f>INT(IFERROR(AQ370*(1/($AJ370/$AI370)),0)*'udziały-w-rynku'!$C$27)</f>
        <v>295</v>
      </c>
      <c r="BI370" s="21">
        <f t="shared" si="71"/>
        <v>165.91756723359322</v>
      </c>
      <c r="BJ370" s="21">
        <f>IFERROR(INT(BI370*'udziały-w-rynku'!$C$27),0)</f>
        <v>826</v>
      </c>
      <c r="BK370" s="170">
        <f t="shared" si="72"/>
        <v>826</v>
      </c>
      <c r="BL370" s="40">
        <f>INT(IFERROR(AS370*(1/($AJ370/$AI370)),0)*'udziały-w-rynku'!$C$27)</f>
        <v>1000</v>
      </c>
      <c r="BM370" s="40">
        <f>INT(IFERROR(AU370*(1/($AJ370/$AI370)),0)*'udziały-w-rynku'!$C$27)</f>
        <v>243</v>
      </c>
    </row>
    <row r="371" spans="1:65">
      <c r="A371" s="158">
        <f>VLOOKUP(B371,konwerter_rejonów!A:B,2,FALSE)</f>
        <v>368</v>
      </c>
      <c r="B371" s="11">
        <v>368</v>
      </c>
      <c r="C371" s="85">
        <f>IFERROR(VLOOKUP(A371,konwerter_rejonów!E:F,2,FALSE),A371)</f>
        <v>368</v>
      </c>
      <c r="D371" s="8" t="s">
        <v>385</v>
      </c>
      <c r="E371" s="8" t="str">
        <f>VLOOKUP(B371,konwerter_rejonów!A:C,3,FALSE)</f>
        <v>Prusa/Walecznych</v>
      </c>
      <c r="F371" s="8">
        <v>157</v>
      </c>
      <c r="G371" s="8">
        <v>236</v>
      </c>
      <c r="H371" s="8">
        <v>49</v>
      </c>
      <c r="I371" s="8">
        <v>88</v>
      </c>
      <c r="J371" s="8">
        <v>824</v>
      </c>
      <c r="K371" s="8">
        <v>641</v>
      </c>
      <c r="L371" s="8">
        <v>643</v>
      </c>
      <c r="M371" s="19">
        <v>2638</v>
      </c>
      <c r="N371" s="8">
        <v>8</v>
      </c>
      <c r="O371" s="8">
        <v>5</v>
      </c>
      <c r="P371" s="8">
        <v>3</v>
      </c>
      <c r="Q371" s="8">
        <v>6</v>
      </c>
      <c r="R371" s="8">
        <v>60</v>
      </c>
      <c r="S371" s="8">
        <v>7</v>
      </c>
      <c r="T371" s="8">
        <v>4</v>
      </c>
      <c r="U371" s="19">
        <v>93</v>
      </c>
      <c r="V371" s="8">
        <v>5790</v>
      </c>
      <c r="W371" s="8">
        <v>0</v>
      </c>
      <c r="X371" s="8">
        <v>171776</v>
      </c>
      <c r="Y371" s="8">
        <v>3041</v>
      </c>
      <c r="Z371" s="8">
        <v>0</v>
      </c>
      <c r="AA371" s="8">
        <v>0</v>
      </c>
      <c r="AB371" s="8">
        <v>14</v>
      </c>
      <c r="AC371" s="173">
        <v>368</v>
      </c>
      <c r="AD371" s="173">
        <v>0</v>
      </c>
      <c r="AE371" s="157">
        <f t="shared" si="62"/>
        <v>2731</v>
      </c>
      <c r="AF371" s="157">
        <f t="shared" si="63"/>
        <v>2574</v>
      </c>
      <c r="AG371" s="157">
        <f t="shared" si="64"/>
        <v>567532</v>
      </c>
      <c r="AH371" s="127">
        <v>4142</v>
      </c>
      <c r="AI371" s="46">
        <v>77735</v>
      </c>
      <c r="AJ371" s="19">
        <v>44509</v>
      </c>
      <c r="AK371" s="88">
        <v>419</v>
      </c>
      <c r="AL371" s="88">
        <v>313</v>
      </c>
      <c r="AM371" s="87">
        <v>127</v>
      </c>
      <c r="AN371" s="87">
        <v>0</v>
      </c>
      <c r="AO371" s="91">
        <v>188</v>
      </c>
      <c r="AP371" s="91">
        <v>124</v>
      </c>
      <c r="AQ371" s="92">
        <v>123</v>
      </c>
      <c r="AR371" s="92">
        <v>-1</v>
      </c>
      <c r="AS371" s="89">
        <v>106</v>
      </c>
      <c r="AT371" s="89">
        <v>25</v>
      </c>
      <c r="AU371" s="90">
        <v>55</v>
      </c>
      <c r="AV371" s="90">
        <v>40</v>
      </c>
      <c r="AW371" s="21">
        <f t="shared" si="65"/>
        <v>731.78379653553213</v>
      </c>
      <c r="AX371" s="21">
        <f>IFERROR(INT(AW371*'udziały-w-rynku'!$C$27),0)</f>
        <v>3645</v>
      </c>
      <c r="AY371" s="39">
        <f t="shared" si="66"/>
        <v>3645</v>
      </c>
      <c r="AZ371" s="34">
        <f t="shared" si="67"/>
        <v>1071</v>
      </c>
      <c r="BA371" s="31">
        <f t="shared" si="68"/>
        <v>1.416083916083916</v>
      </c>
      <c r="BB371" s="70" t="s">
        <v>429</v>
      </c>
      <c r="BC371" s="125" t="s">
        <v>425</v>
      </c>
      <c r="BD371" s="70">
        <f t="shared" si="73"/>
        <v>3645</v>
      </c>
      <c r="BE371" s="71">
        <f t="shared" si="69"/>
        <v>5.9198217394693759E-3</v>
      </c>
      <c r="BF371" s="161">
        <f t="shared" si="70"/>
        <v>3763.2365996024218</v>
      </c>
      <c r="BG371" s="39">
        <f>INT(IFERROR(AO371*(1/($AJ371/$AI371)),0)*'udziały-w-rynku'!$C$27)</f>
        <v>1635</v>
      </c>
      <c r="BH371" s="39">
        <f>INT(IFERROR(AQ371*(1/($AJ371/$AI371)),0)*'udziały-w-rynku'!$C$27)</f>
        <v>1070</v>
      </c>
      <c r="BI371" s="21">
        <f t="shared" si="71"/>
        <v>221.80558988069831</v>
      </c>
      <c r="BJ371" s="21">
        <f>IFERROR(INT(BI371*'udziały-w-rynku'!$C$27),0)</f>
        <v>1104</v>
      </c>
      <c r="BK371" s="170">
        <f t="shared" si="72"/>
        <v>1104</v>
      </c>
      <c r="BL371" s="40">
        <f>INT(IFERROR(AS371*(1/($AJ371/$AI371)),0)*'udziały-w-rynku'!$C$27)</f>
        <v>922</v>
      </c>
      <c r="BM371" s="40">
        <f>INT(IFERROR(AU371*(1/($AJ371/$AI371)),0)*'udziały-w-rynku'!$C$27)</f>
        <v>478</v>
      </c>
    </row>
    <row r="372" spans="1:65">
      <c r="A372" s="158">
        <f>VLOOKUP(B372,konwerter_rejonów!A:B,2,FALSE)</f>
        <v>369</v>
      </c>
      <c r="B372" s="11">
        <v>369</v>
      </c>
      <c r="C372" s="85">
        <f>IFERROR(VLOOKUP(A372,konwerter_rejonów!E:F,2,FALSE),A372)</f>
        <v>369</v>
      </c>
      <c r="D372" s="8" t="s">
        <v>385</v>
      </c>
      <c r="E372" s="8" t="str">
        <f>VLOOKUP(B372,konwerter_rejonów!A:C,3,FALSE)</f>
        <v>Ogródki Działkowe Bujwida</v>
      </c>
      <c r="F372" s="8">
        <v>0</v>
      </c>
      <c r="G372" s="8">
        <v>0</v>
      </c>
      <c r="H372" s="8">
        <v>0</v>
      </c>
      <c r="I372" s="8">
        <v>0</v>
      </c>
      <c r="J372" s="8">
        <v>0</v>
      </c>
      <c r="K372" s="8">
        <v>0</v>
      </c>
      <c r="L372" s="8">
        <v>0</v>
      </c>
      <c r="M372" s="19">
        <v>0</v>
      </c>
      <c r="N372" s="8">
        <v>0</v>
      </c>
      <c r="O372" s="8">
        <v>0</v>
      </c>
      <c r="P372" s="8">
        <v>0</v>
      </c>
      <c r="Q372" s="8">
        <v>0</v>
      </c>
      <c r="R372" s="8">
        <v>0</v>
      </c>
      <c r="S372" s="8">
        <v>0</v>
      </c>
      <c r="T372" s="8">
        <v>0</v>
      </c>
      <c r="U372" s="19">
        <v>0</v>
      </c>
      <c r="V372" s="8">
        <v>56</v>
      </c>
      <c r="W372" s="8">
        <v>56</v>
      </c>
      <c r="X372" s="8">
        <v>194</v>
      </c>
      <c r="Y372" s="8">
        <v>0</v>
      </c>
      <c r="Z372" s="8">
        <v>0</v>
      </c>
      <c r="AA372" s="8">
        <v>0</v>
      </c>
      <c r="AB372" s="8">
        <v>4</v>
      </c>
      <c r="AC372" s="173">
        <v>369</v>
      </c>
      <c r="AD372" s="173">
        <v>0</v>
      </c>
      <c r="AE372" s="157">
        <f t="shared" si="62"/>
        <v>0</v>
      </c>
      <c r="AF372" s="157">
        <f t="shared" si="63"/>
        <v>0</v>
      </c>
      <c r="AG372" s="157">
        <f t="shared" si="64"/>
        <v>567532</v>
      </c>
      <c r="AH372" s="127">
        <v>1</v>
      </c>
      <c r="AI372" s="46">
        <v>77735</v>
      </c>
      <c r="AJ372" s="19">
        <v>44509</v>
      </c>
      <c r="AK372" s="88">
        <v>58</v>
      </c>
      <c r="AL372" s="88">
        <v>9</v>
      </c>
      <c r="AM372" s="87">
        <v>27</v>
      </c>
      <c r="AN372" s="87">
        <v>0</v>
      </c>
      <c r="AO372" s="91">
        <v>14</v>
      </c>
      <c r="AP372" s="91">
        <v>83</v>
      </c>
      <c r="AQ372" s="92">
        <v>8</v>
      </c>
      <c r="AR372" s="92">
        <v>-1</v>
      </c>
      <c r="AS372" s="89">
        <v>35</v>
      </c>
      <c r="AT372" s="89">
        <v>59</v>
      </c>
      <c r="AU372" s="90">
        <v>5</v>
      </c>
      <c r="AV372" s="90">
        <v>-1</v>
      </c>
      <c r="AW372" s="21">
        <f t="shared" si="65"/>
        <v>101.29704104787795</v>
      </c>
      <c r="AX372" s="21">
        <f>IFERROR(INT(AW372*'udziały-w-rynku'!$C$27),0)</f>
        <v>504</v>
      </c>
      <c r="AY372" s="39">
        <f t="shared" si="66"/>
        <v>504</v>
      </c>
      <c r="AZ372" s="34">
        <f t="shared" si="67"/>
        <v>504</v>
      </c>
      <c r="BA372" s="31" t="str">
        <f t="shared" si="68"/>
        <v/>
      </c>
      <c r="BB372" s="70" t="s">
        <v>429</v>
      </c>
      <c r="BC372" s="125" t="s">
        <v>426</v>
      </c>
      <c r="BD372" s="70">
        <f t="shared" si="73"/>
        <v>0</v>
      </c>
      <c r="BE372" s="71">
        <f t="shared" si="69"/>
        <v>0</v>
      </c>
      <c r="BF372" s="161">
        <f t="shared" si="70"/>
        <v>0</v>
      </c>
      <c r="BG372" s="39">
        <f>INT(IFERROR(AO372*(1/($AJ372/$AI372)),0)*'udziały-w-rynku'!$C$27)</f>
        <v>121</v>
      </c>
      <c r="BH372" s="39">
        <f>INT(IFERROR(AQ372*(1/($AJ372/$AI372)),0)*'udziały-w-rynku'!$C$27)</f>
        <v>69</v>
      </c>
      <c r="BI372" s="21">
        <f t="shared" si="71"/>
        <v>47.155519108494914</v>
      </c>
      <c r="BJ372" s="21">
        <f>IFERROR(INT(BI372*'udziały-w-rynku'!$C$27),0)</f>
        <v>234</v>
      </c>
      <c r="BK372" s="170">
        <f t="shared" si="72"/>
        <v>234</v>
      </c>
      <c r="BL372" s="40">
        <f>INT(IFERROR(AS372*(1/($AJ372/$AI372)),0)*'udziały-w-rynku'!$C$27)</f>
        <v>304</v>
      </c>
      <c r="BM372" s="40">
        <f>INT(IFERROR(AU372*(1/($AJ372/$AI372)),0)*'udziały-w-rynku'!$C$27)</f>
        <v>43</v>
      </c>
    </row>
    <row r="373" spans="1:65">
      <c r="A373" s="158">
        <f>VLOOKUP(B373,konwerter_rejonów!A:B,2,FALSE)</f>
        <v>401</v>
      </c>
      <c r="B373" s="11">
        <v>370</v>
      </c>
      <c r="C373" s="85" t="str">
        <f>IFERROR(VLOOKUP(A373,konwerter_rejonów!E:F,2,FALSE),A373)</f>
        <v>A37</v>
      </c>
      <c r="D373" s="8" t="s">
        <v>385</v>
      </c>
      <c r="E373" s="8" t="str">
        <f>VLOOKUP(B373,konwerter_rejonów!A:C,3,FALSE)</f>
        <v>Cmentarz Grabiszyński</v>
      </c>
      <c r="F373" s="8">
        <v>0</v>
      </c>
      <c r="G373" s="8">
        <v>1</v>
      </c>
      <c r="H373" s="8">
        <v>0</v>
      </c>
      <c r="I373" s="8">
        <v>0</v>
      </c>
      <c r="J373" s="8">
        <v>4</v>
      </c>
      <c r="K373" s="8">
        <v>8</v>
      </c>
      <c r="L373" s="8">
        <v>6</v>
      </c>
      <c r="M373" s="19">
        <v>19</v>
      </c>
      <c r="N373" s="8">
        <v>0</v>
      </c>
      <c r="O373" s="8">
        <v>0</v>
      </c>
      <c r="P373" s="8">
        <v>0</v>
      </c>
      <c r="Q373" s="8">
        <v>0</v>
      </c>
      <c r="R373" s="8">
        <v>0</v>
      </c>
      <c r="S373" s="8">
        <v>0</v>
      </c>
      <c r="T373" s="8">
        <v>0</v>
      </c>
      <c r="U373" s="19">
        <v>0</v>
      </c>
      <c r="V373" s="8">
        <v>92</v>
      </c>
      <c r="W373" s="8">
        <v>174</v>
      </c>
      <c r="X373" s="8">
        <v>2193</v>
      </c>
      <c r="Y373" s="8">
        <v>702</v>
      </c>
      <c r="Z373" s="8">
        <v>0</v>
      </c>
      <c r="AA373" s="8">
        <v>0</v>
      </c>
      <c r="AB373" s="8">
        <v>5</v>
      </c>
      <c r="AC373" s="173">
        <v>370</v>
      </c>
      <c r="AD373" s="173">
        <v>0</v>
      </c>
      <c r="AE373" s="157">
        <f t="shared" si="62"/>
        <v>19</v>
      </c>
      <c r="AF373" s="157">
        <f t="shared" si="63"/>
        <v>19</v>
      </c>
      <c r="AG373" s="157">
        <f t="shared" si="64"/>
        <v>567532</v>
      </c>
      <c r="AH373" s="127">
        <v>13</v>
      </c>
      <c r="AI373" s="46">
        <v>77735</v>
      </c>
      <c r="AJ373" s="19">
        <v>44509</v>
      </c>
      <c r="AK373" s="88">
        <v>87</v>
      </c>
      <c r="AL373" s="88">
        <v>20</v>
      </c>
      <c r="AM373" s="87">
        <v>74</v>
      </c>
      <c r="AN373" s="87">
        <v>0</v>
      </c>
      <c r="AO373" s="91">
        <v>27</v>
      </c>
      <c r="AP373" s="91">
        <v>221</v>
      </c>
      <c r="AQ373" s="92">
        <v>12</v>
      </c>
      <c r="AR373" s="92">
        <v>135</v>
      </c>
      <c r="AS373" s="89">
        <v>66</v>
      </c>
      <c r="AT373" s="89">
        <v>71</v>
      </c>
      <c r="AU373" s="90">
        <v>9</v>
      </c>
      <c r="AV373" s="90">
        <v>-1</v>
      </c>
      <c r="AW373" s="21">
        <f t="shared" si="65"/>
        <v>151.94556157181694</v>
      </c>
      <c r="AX373" s="21">
        <f>IFERROR(INT(AW373*'udziały-w-rynku'!$C$27),0)</f>
        <v>756</v>
      </c>
      <c r="AY373" s="39">
        <f t="shared" si="66"/>
        <v>756</v>
      </c>
      <c r="AZ373" s="34">
        <f t="shared" si="67"/>
        <v>737</v>
      </c>
      <c r="BA373" s="31">
        <f t="shared" si="68"/>
        <v>39.789473684210527</v>
      </c>
      <c r="BB373" s="70" t="s">
        <v>429</v>
      </c>
      <c r="BC373" s="125" t="s">
        <v>426</v>
      </c>
      <c r="BD373" s="70">
        <f t="shared" si="73"/>
        <v>19</v>
      </c>
      <c r="BE373" s="71">
        <f t="shared" si="69"/>
        <v>3.0857781358002232E-5</v>
      </c>
      <c r="BF373" s="161">
        <f t="shared" si="70"/>
        <v>19.616322467063377</v>
      </c>
      <c r="BG373" s="39">
        <f>INT(IFERROR(AO373*(1/($AJ373/$AI373)),0)*'udziały-w-rynku'!$C$27)</f>
        <v>234</v>
      </c>
      <c r="BH373" s="39">
        <f>INT(IFERROR(AQ373*(1/($AJ373/$AI373)),0)*'udziały-w-rynku'!$C$27)</f>
        <v>104</v>
      </c>
      <c r="BI373" s="21">
        <f t="shared" si="71"/>
        <v>129.2410523714305</v>
      </c>
      <c r="BJ373" s="21">
        <f>IFERROR(INT(BI373*'udziały-w-rynku'!$C$27),0)</f>
        <v>643</v>
      </c>
      <c r="BK373" s="170">
        <f t="shared" si="72"/>
        <v>643</v>
      </c>
      <c r="BL373" s="40">
        <f>INT(IFERROR(AS373*(1/($AJ373/$AI373)),0)*'udziały-w-rynku'!$C$27)</f>
        <v>574</v>
      </c>
      <c r="BM373" s="40">
        <f>INT(IFERROR(AU373*(1/($AJ373/$AI373)),0)*'udziały-w-rynku'!$C$27)</f>
        <v>78</v>
      </c>
    </row>
    <row r="374" spans="1:65">
      <c r="A374" s="158">
        <f>VLOOKUP(B374,konwerter_rejonów!A:B,2,FALSE)</f>
        <v>404</v>
      </c>
      <c r="B374" s="11">
        <v>371</v>
      </c>
      <c r="C374" s="85">
        <f>IFERROR(VLOOKUP(A374,konwerter_rejonów!E:F,2,FALSE),A374)</f>
        <v>404</v>
      </c>
      <c r="D374" s="8" t="s">
        <v>385</v>
      </c>
      <c r="E374" s="8" t="str">
        <f>VLOOKUP(B374,konwerter_rejonów!A:C,3,FALSE)</f>
        <v>PolZug</v>
      </c>
      <c r="F374" s="8">
        <v>0</v>
      </c>
      <c r="G374" s="8">
        <v>0</v>
      </c>
      <c r="H374" s="8">
        <v>0</v>
      </c>
      <c r="I374" s="8">
        <v>0</v>
      </c>
      <c r="J374" s="8">
        <v>0</v>
      </c>
      <c r="K374" s="8">
        <v>0</v>
      </c>
      <c r="L374" s="8">
        <v>0</v>
      </c>
      <c r="M374" s="19">
        <v>0</v>
      </c>
      <c r="N374" s="8">
        <v>0</v>
      </c>
      <c r="O374" s="8">
        <v>0</v>
      </c>
      <c r="P374" s="8">
        <v>0</v>
      </c>
      <c r="Q374" s="8">
        <v>0</v>
      </c>
      <c r="R374" s="8">
        <v>0</v>
      </c>
      <c r="S374" s="8">
        <v>0</v>
      </c>
      <c r="T374" s="8">
        <v>0</v>
      </c>
      <c r="U374" s="19">
        <v>0</v>
      </c>
      <c r="V374" s="8">
        <v>178</v>
      </c>
      <c r="W374" s="8">
        <v>0</v>
      </c>
      <c r="X374" s="8">
        <v>0</v>
      </c>
      <c r="Y374" s="8">
        <v>0</v>
      </c>
      <c r="Z374" s="8">
        <v>0</v>
      </c>
      <c r="AA374" s="8">
        <v>0</v>
      </c>
      <c r="AB374" s="8">
        <v>0</v>
      </c>
      <c r="AC374" s="173">
        <v>371</v>
      </c>
      <c r="AD374" s="173">
        <v>41</v>
      </c>
      <c r="AE374" s="157">
        <f t="shared" si="62"/>
        <v>0</v>
      </c>
      <c r="AF374" s="157">
        <f t="shared" si="63"/>
        <v>0</v>
      </c>
      <c r="AG374" s="157">
        <f t="shared" si="64"/>
        <v>567532</v>
      </c>
      <c r="AH374" s="127">
        <v>0</v>
      </c>
      <c r="AI374" s="46">
        <v>77735</v>
      </c>
      <c r="AJ374" s="19">
        <v>44509</v>
      </c>
      <c r="AK374" s="88" t="s">
        <v>871</v>
      </c>
      <c r="AL374" s="88" t="s">
        <v>871</v>
      </c>
      <c r="AM374" s="87" t="s">
        <v>871</v>
      </c>
      <c r="AN374" s="87" t="s">
        <v>871</v>
      </c>
      <c r="AO374" s="91" t="s">
        <v>871</v>
      </c>
      <c r="AP374" s="91" t="s">
        <v>871</v>
      </c>
      <c r="AQ374" s="92" t="s">
        <v>871</v>
      </c>
      <c r="AR374" s="92" t="s">
        <v>871</v>
      </c>
      <c r="AS374" s="89" t="s">
        <v>871</v>
      </c>
      <c r="AT374" s="89" t="s">
        <v>871</v>
      </c>
      <c r="AU374" s="90" t="s">
        <v>871</v>
      </c>
      <c r="AV374" s="90" t="s">
        <v>871</v>
      </c>
      <c r="AW374" s="21">
        <f t="shared" si="65"/>
        <v>0</v>
      </c>
      <c r="AX374" s="21">
        <f>IFERROR(INT(AW374*'udziały-w-rynku'!$C$27),0)</f>
        <v>0</v>
      </c>
      <c r="AY374" s="39">
        <f t="shared" si="66"/>
        <v>0</v>
      </c>
      <c r="AZ374" s="34">
        <f t="shared" si="67"/>
        <v>0</v>
      </c>
      <c r="BA374" s="31" t="str">
        <f t="shared" si="68"/>
        <v/>
      </c>
      <c r="BB374" s="70" t="s">
        <v>429</v>
      </c>
      <c r="BC374" s="125" t="s">
        <v>426</v>
      </c>
      <c r="BD374" s="70">
        <f t="shared" si="73"/>
        <v>0</v>
      </c>
      <c r="BE374" s="71">
        <f t="shared" si="69"/>
        <v>0</v>
      </c>
      <c r="BF374" s="161">
        <f t="shared" si="70"/>
        <v>0</v>
      </c>
      <c r="BG374" s="39">
        <f>INT(IFERROR(AO374*(1/($AJ374/$AI374)),0)*'udziały-w-rynku'!$C$27)</f>
        <v>0</v>
      </c>
      <c r="BH374" s="39">
        <f>INT(IFERROR(AQ374*(1/($AJ374/$AI374)),0)*'udziały-w-rynku'!$C$27)</f>
        <v>0</v>
      </c>
      <c r="BI374" s="21">
        <f t="shared" si="71"/>
        <v>0</v>
      </c>
      <c r="BJ374" s="21">
        <f>IFERROR(INT(BI374*'udziały-w-rynku'!$C$27),0)</f>
        <v>0</v>
      </c>
      <c r="BK374" s="170">
        <f t="shared" si="72"/>
        <v>0</v>
      </c>
      <c r="BL374" s="40">
        <f>INT(IFERROR(AS374*(1/($AJ374/$AI374)),0)*'udziały-w-rynku'!$C$27)</f>
        <v>0</v>
      </c>
      <c r="BM374" s="40">
        <f>INT(IFERROR(AU374*(1/($AJ374/$AI374)),0)*'udziały-w-rynku'!$C$27)</f>
        <v>0</v>
      </c>
    </row>
    <row r="375" spans="1:65">
      <c r="A375" s="158">
        <f>VLOOKUP(B375,konwerter_rejonów!A:B,2,FALSE)</f>
        <v>451</v>
      </c>
      <c r="B375" s="11">
        <v>372</v>
      </c>
      <c r="C375" s="85" t="str">
        <f>IFERROR(VLOOKUP(A375,konwerter_rejonów!E:F,2,FALSE),A375)</f>
        <v>A54</v>
      </c>
      <c r="D375" s="8" t="s">
        <v>385</v>
      </c>
      <c r="E375" s="8" t="str">
        <f>VLOOKUP(B375,konwerter_rejonów!A:C,3,FALSE)</f>
        <v>Wittiga Akademiki Teki</v>
      </c>
      <c r="F375" s="8">
        <v>0</v>
      </c>
      <c r="G375" s="8">
        <v>0</v>
      </c>
      <c r="H375" s="8">
        <v>0</v>
      </c>
      <c r="I375" s="8">
        <v>0</v>
      </c>
      <c r="J375" s="8">
        <v>0</v>
      </c>
      <c r="K375" s="8">
        <v>0</v>
      </c>
      <c r="L375" s="8">
        <v>0</v>
      </c>
      <c r="M375" s="19">
        <v>0</v>
      </c>
      <c r="N375" s="8">
        <v>0</v>
      </c>
      <c r="O375" s="8">
        <v>0</v>
      </c>
      <c r="P375" s="8">
        <v>0</v>
      </c>
      <c r="Q375" s="8">
        <v>0</v>
      </c>
      <c r="R375" s="8">
        <v>0</v>
      </c>
      <c r="S375" s="8">
        <v>0</v>
      </c>
      <c r="T375" s="8">
        <v>0</v>
      </c>
      <c r="U375" s="19">
        <v>0</v>
      </c>
      <c r="V375" s="8">
        <v>0</v>
      </c>
      <c r="W375" s="8">
        <v>0</v>
      </c>
      <c r="X375" s="8">
        <v>47708</v>
      </c>
      <c r="Y375" s="8">
        <v>41</v>
      </c>
      <c r="Z375" s="8">
        <v>0</v>
      </c>
      <c r="AA375" s="8">
        <v>0</v>
      </c>
      <c r="AB375" s="8">
        <v>6</v>
      </c>
      <c r="AC375" s="173">
        <v>372</v>
      </c>
      <c r="AD375" s="173">
        <v>0</v>
      </c>
      <c r="AE375" s="157">
        <v>1478</v>
      </c>
      <c r="AF375" s="174">
        <f t="shared" si="63"/>
        <v>1478</v>
      </c>
      <c r="AG375" s="157">
        <f t="shared" si="64"/>
        <v>567532</v>
      </c>
      <c r="AH375" s="127">
        <v>58</v>
      </c>
      <c r="AI375" s="46">
        <v>77735</v>
      </c>
      <c r="AJ375" s="19">
        <v>44509</v>
      </c>
      <c r="AK375" s="88">
        <v>295</v>
      </c>
      <c r="AL375" s="88">
        <v>258</v>
      </c>
      <c r="AM375" s="87">
        <v>72</v>
      </c>
      <c r="AN375" s="87">
        <v>0</v>
      </c>
      <c r="AO375" s="91">
        <v>145</v>
      </c>
      <c r="AP375" s="91">
        <v>503</v>
      </c>
      <c r="AQ375" s="92">
        <v>131</v>
      </c>
      <c r="AR375" s="92">
        <v>138</v>
      </c>
      <c r="AS375" s="89">
        <v>62</v>
      </c>
      <c r="AT375" s="89">
        <v>212</v>
      </c>
      <c r="AU375" s="90">
        <v>61</v>
      </c>
      <c r="AV375" s="90">
        <v>62</v>
      </c>
      <c r="AW375" s="21">
        <f t="shared" si="65"/>
        <v>515.21770877799997</v>
      </c>
      <c r="AX375" s="21">
        <f>IFERROR(INT(AW375*'udziały-w-rynku'!$C$27),0)</f>
        <v>2566</v>
      </c>
      <c r="AY375" s="39">
        <f t="shared" si="66"/>
        <v>2566</v>
      </c>
      <c r="AZ375" s="34">
        <f t="shared" si="67"/>
        <v>1088</v>
      </c>
      <c r="BA375" s="31">
        <f t="shared" si="68"/>
        <v>1.736129905277402</v>
      </c>
      <c r="BB375" s="70" t="s">
        <v>429</v>
      </c>
      <c r="BC375" s="125" t="s">
        <v>426</v>
      </c>
      <c r="BD375" s="70">
        <f t="shared" si="73"/>
        <v>1478</v>
      </c>
      <c r="BE375" s="71">
        <f t="shared" si="69"/>
        <v>2.4004105709014372E-3</v>
      </c>
      <c r="BF375" s="161">
        <f t="shared" si="70"/>
        <v>1525.9434003326146</v>
      </c>
      <c r="BG375" s="39">
        <f>INT(IFERROR(AO375*(1/($AJ375/$AI375)),0)*'udziały-w-rynku'!$C$27)</f>
        <v>1261</v>
      </c>
      <c r="BH375" s="39">
        <f>INT(IFERROR(AQ375*(1/($AJ375/$AI375)),0)*'udziały-w-rynku'!$C$27)</f>
        <v>1139</v>
      </c>
      <c r="BI375" s="21">
        <f t="shared" si="71"/>
        <v>125.74805095598643</v>
      </c>
      <c r="BJ375" s="21">
        <f>IFERROR(INT(BI375*'udziały-w-rynku'!$C$27),0)</f>
        <v>626</v>
      </c>
      <c r="BK375" s="170">
        <f t="shared" si="72"/>
        <v>626</v>
      </c>
      <c r="BL375" s="40">
        <f>INT(IFERROR(AS375*(1/($AJ375/$AI375)),0)*'udziały-w-rynku'!$C$27)</f>
        <v>539</v>
      </c>
      <c r="BM375" s="40">
        <f>INT(IFERROR(AU375*(1/($AJ375/$AI375)),0)*'udziały-w-rynku'!$C$27)</f>
        <v>530</v>
      </c>
    </row>
    <row r="376" spans="1:65">
      <c r="A376" s="158">
        <f>VLOOKUP(B376,konwerter_rejonów!A:B,2,FALSE)</f>
        <v>452</v>
      </c>
      <c r="B376" s="11">
        <v>373</v>
      </c>
      <c r="C376" s="85" t="str">
        <f>IFERROR(VLOOKUP(A376,konwerter_rejonów!E:F,2,FALSE),A376)</f>
        <v>A54</v>
      </c>
      <c r="D376" s="8" t="s">
        <v>385</v>
      </c>
      <c r="E376" s="8" t="str">
        <f>VLOOKUP(B376,konwerter_rejonów!A:C,3,FALSE)</f>
        <v>Pauscha Akademiki UP</v>
      </c>
      <c r="F376" s="8">
        <v>0</v>
      </c>
      <c r="G376" s="8">
        <v>0</v>
      </c>
      <c r="H376" s="8">
        <v>0</v>
      </c>
      <c r="I376" s="8">
        <v>0</v>
      </c>
      <c r="J376" s="8">
        <v>0</v>
      </c>
      <c r="K376" s="8">
        <v>0</v>
      </c>
      <c r="L376" s="8">
        <v>1</v>
      </c>
      <c r="M376" s="19">
        <v>1</v>
      </c>
      <c r="N376" s="8">
        <v>0</v>
      </c>
      <c r="O376" s="8">
        <v>0</v>
      </c>
      <c r="P376" s="8">
        <v>0</v>
      </c>
      <c r="Q376" s="8">
        <v>0</v>
      </c>
      <c r="R376" s="8">
        <v>0</v>
      </c>
      <c r="S376" s="8">
        <v>0</v>
      </c>
      <c r="T376" s="8">
        <v>0</v>
      </c>
      <c r="U376" s="19">
        <v>0</v>
      </c>
      <c r="V376" s="8">
        <v>0</v>
      </c>
      <c r="W376" s="8">
        <v>0</v>
      </c>
      <c r="X376" s="8">
        <v>19030</v>
      </c>
      <c r="Y376" s="8">
        <v>0</v>
      </c>
      <c r="Z376" s="8">
        <v>0</v>
      </c>
      <c r="AA376" s="8">
        <v>0</v>
      </c>
      <c r="AB376" s="8">
        <v>5</v>
      </c>
      <c r="AC376" s="173">
        <v>373</v>
      </c>
      <c r="AD376" s="173">
        <v>0</v>
      </c>
      <c r="AE376" s="157">
        <v>55</v>
      </c>
      <c r="AF376" s="174">
        <f t="shared" si="63"/>
        <v>55</v>
      </c>
      <c r="AG376" s="157">
        <f t="shared" si="64"/>
        <v>567532</v>
      </c>
      <c r="AH376" s="127">
        <v>11</v>
      </c>
      <c r="AI376" s="46">
        <v>77735</v>
      </c>
      <c r="AJ376" s="19">
        <v>44509</v>
      </c>
      <c r="AK376" s="88">
        <v>427</v>
      </c>
      <c r="AL376" s="88">
        <v>365</v>
      </c>
      <c r="AM376" s="87">
        <v>109</v>
      </c>
      <c r="AN376" s="87">
        <v>0</v>
      </c>
      <c r="AO376" s="91">
        <v>190</v>
      </c>
      <c r="AP376" s="91">
        <v>152</v>
      </c>
      <c r="AQ376" s="92">
        <v>140</v>
      </c>
      <c r="AR376" s="92">
        <v>94</v>
      </c>
      <c r="AS376" s="89">
        <v>78</v>
      </c>
      <c r="AT376" s="89">
        <v>8</v>
      </c>
      <c r="AU376" s="90">
        <v>66</v>
      </c>
      <c r="AV376" s="90">
        <v>47</v>
      </c>
      <c r="AW376" s="21">
        <f t="shared" si="65"/>
        <v>745.75580219730841</v>
      </c>
      <c r="AX376" s="21">
        <f>IFERROR(INT(AW376*'udziały-w-rynku'!$C$27),0)</f>
        <v>3715</v>
      </c>
      <c r="AY376" s="39">
        <f t="shared" si="66"/>
        <v>3715</v>
      </c>
      <c r="AZ376" s="34">
        <f t="shared" si="67"/>
        <v>3660</v>
      </c>
      <c r="BA376" s="31">
        <f t="shared" si="68"/>
        <v>67.545454545454547</v>
      </c>
      <c r="BB376" s="70" t="s">
        <v>429</v>
      </c>
      <c r="BC376" s="125" t="s">
        <v>426</v>
      </c>
      <c r="BD376" s="70">
        <f t="shared" si="73"/>
        <v>55</v>
      </c>
      <c r="BE376" s="71">
        <f t="shared" si="69"/>
        <v>8.9325156562638047E-5</v>
      </c>
      <c r="BF376" s="161">
        <f t="shared" si="70"/>
        <v>56.78409135202557</v>
      </c>
      <c r="BG376" s="39">
        <f>INT(IFERROR(AO376*(1/($AJ376/$AI376)),0)*'udziały-w-rynku'!$C$27)</f>
        <v>1653</v>
      </c>
      <c r="BH376" s="39">
        <f>INT(IFERROR(AQ376*(1/($AJ376/$AI376)),0)*'udziały-w-rynku'!$C$27)</f>
        <v>1218</v>
      </c>
      <c r="BI376" s="21">
        <f t="shared" si="71"/>
        <v>190.36857714170168</v>
      </c>
      <c r="BJ376" s="21">
        <f>IFERROR(INT(BI376*'udziały-w-rynku'!$C$27),0)</f>
        <v>948</v>
      </c>
      <c r="BK376" s="170">
        <f t="shared" si="72"/>
        <v>948</v>
      </c>
      <c r="BL376" s="40">
        <f>INT(IFERROR(AS376*(1/($AJ376/$AI376)),0)*'udziały-w-rynku'!$C$27)</f>
        <v>678</v>
      </c>
      <c r="BM376" s="40">
        <f>INT(IFERROR(AU376*(1/($AJ376/$AI376)),0)*'udziały-w-rynku'!$C$27)</f>
        <v>574</v>
      </c>
    </row>
    <row r="377" spans="1:65">
      <c r="A377" s="158">
        <f>VLOOKUP(B377,konwerter_rejonów!A:B,2,FALSE)</f>
        <v>453</v>
      </c>
      <c r="B377" s="11">
        <v>374</v>
      </c>
      <c r="C377" s="85" t="str">
        <f>IFERROR(VLOOKUP(A377,konwerter_rejonów!E:F,2,FALSE),A377)</f>
        <v>A57</v>
      </c>
      <c r="D377" s="8" t="s">
        <v>385</v>
      </c>
      <c r="E377" s="8" t="str">
        <f>VLOOKUP(B377,konwerter_rejonów!A:C,3,FALSE)</f>
        <v>Kamienna Akademiki UE</v>
      </c>
      <c r="F377" s="8">
        <v>0</v>
      </c>
      <c r="G377" s="8">
        <v>0</v>
      </c>
      <c r="H377" s="8">
        <v>0</v>
      </c>
      <c r="I377" s="8">
        <v>0</v>
      </c>
      <c r="J377" s="8">
        <v>0</v>
      </c>
      <c r="K377" s="8">
        <v>0</v>
      </c>
      <c r="L377" s="8">
        <v>0</v>
      </c>
      <c r="M377" s="19">
        <v>0</v>
      </c>
      <c r="N377" s="8">
        <v>0</v>
      </c>
      <c r="O377" s="8">
        <v>0</v>
      </c>
      <c r="P377" s="8">
        <v>0</v>
      </c>
      <c r="Q377" s="8">
        <v>0</v>
      </c>
      <c r="R377" s="8">
        <v>0</v>
      </c>
      <c r="S377" s="8">
        <v>0</v>
      </c>
      <c r="T377" s="8">
        <v>0</v>
      </c>
      <c r="U377" s="19">
        <v>0</v>
      </c>
      <c r="V377" s="8">
        <v>2489</v>
      </c>
      <c r="W377" s="8">
        <v>234</v>
      </c>
      <c r="X377" s="8">
        <v>17858</v>
      </c>
      <c r="Y377" s="8">
        <v>361</v>
      </c>
      <c r="Z377" s="8">
        <v>0</v>
      </c>
      <c r="AA377" s="8">
        <v>5189</v>
      </c>
      <c r="AB377" s="8">
        <v>21</v>
      </c>
      <c r="AC377" s="173">
        <v>374</v>
      </c>
      <c r="AD377" s="173">
        <v>0</v>
      </c>
      <c r="AE377" s="157">
        <v>448</v>
      </c>
      <c r="AF377" s="174">
        <f t="shared" si="63"/>
        <v>448</v>
      </c>
      <c r="AG377" s="157">
        <f t="shared" si="64"/>
        <v>567532</v>
      </c>
      <c r="AH377" s="127">
        <v>3536</v>
      </c>
      <c r="AI377" s="46">
        <v>77735</v>
      </c>
      <c r="AJ377" s="19">
        <v>44509</v>
      </c>
      <c r="AK377" s="88">
        <v>237</v>
      </c>
      <c r="AL377" s="88">
        <v>183</v>
      </c>
      <c r="AM377" s="87">
        <v>194</v>
      </c>
      <c r="AN377" s="87">
        <v>0</v>
      </c>
      <c r="AO377" s="91">
        <v>103</v>
      </c>
      <c r="AP377" s="91">
        <v>106</v>
      </c>
      <c r="AQ377" s="92">
        <v>99</v>
      </c>
      <c r="AR377" s="92">
        <v>23</v>
      </c>
      <c r="AS377" s="89">
        <v>266</v>
      </c>
      <c r="AT377" s="89">
        <v>52</v>
      </c>
      <c r="AU377" s="90">
        <v>74</v>
      </c>
      <c r="AV377" s="90">
        <v>65</v>
      </c>
      <c r="AW377" s="21">
        <f t="shared" si="65"/>
        <v>413.92066773012203</v>
      </c>
      <c r="AX377" s="21">
        <f>IFERROR(INT(AW377*'udziały-w-rynku'!$C$27),0)</f>
        <v>2062</v>
      </c>
      <c r="AY377" s="39">
        <f t="shared" si="66"/>
        <v>2062</v>
      </c>
      <c r="AZ377" s="34">
        <f t="shared" si="67"/>
        <v>1614</v>
      </c>
      <c r="BA377" s="31">
        <f t="shared" si="68"/>
        <v>4.6026785714285712</v>
      </c>
      <c r="BB377" s="70" t="s">
        <v>429</v>
      </c>
      <c r="BC377" s="125" t="s">
        <v>426</v>
      </c>
      <c r="BD377" s="70">
        <f t="shared" si="73"/>
        <v>448</v>
      </c>
      <c r="BE377" s="71">
        <f t="shared" si="69"/>
        <v>7.2759400254657897E-4</v>
      </c>
      <c r="BF377" s="161">
        <f t="shared" si="70"/>
        <v>462.53223501286277</v>
      </c>
      <c r="BG377" s="39">
        <f>INT(IFERROR(AO377*(1/($AJ377/$AI377)),0)*'udziały-w-rynku'!$C$27)</f>
        <v>896</v>
      </c>
      <c r="BH377" s="39">
        <f>INT(IFERROR(AQ377*(1/($AJ377/$AI377)),0)*'udziały-w-rynku'!$C$27)</f>
        <v>861</v>
      </c>
      <c r="BI377" s="21">
        <f t="shared" si="71"/>
        <v>338.82113729807458</v>
      </c>
      <c r="BJ377" s="21">
        <f>IFERROR(INT(BI377*'udziały-w-rynku'!$C$27),0)</f>
        <v>1687</v>
      </c>
      <c r="BK377" s="170">
        <f t="shared" si="72"/>
        <v>1687</v>
      </c>
      <c r="BL377" s="40">
        <f>INT(IFERROR(AS377*(1/($AJ377/$AI377)),0)*'udziały-w-rynku'!$C$27)</f>
        <v>2314</v>
      </c>
      <c r="BM377" s="40">
        <f>INT(IFERROR(AU377*(1/($AJ377/$AI377)),0)*'udziały-w-rynku'!$C$27)</f>
        <v>643</v>
      </c>
    </row>
    <row r="378" spans="1:65" s="10" customFormat="1">
      <c r="A378" s="158">
        <f>VLOOKUP(B378,konwerter_rejonów!A:B,2,FALSE)</f>
        <v>454</v>
      </c>
      <c r="B378" s="11">
        <v>375</v>
      </c>
      <c r="C378" s="85" t="str">
        <f>IFERROR(VLOOKUP(A378,konwerter_rejonów!E:F,2,FALSE),A378)</f>
        <v>A56</v>
      </c>
      <c r="D378" s="8" t="s">
        <v>385</v>
      </c>
      <c r="E378" s="8" t="str">
        <f>VLOOKUP(B378,konwerter_rejonów!A:C,3,FALSE)</f>
        <v>Wojciecha z Brudzewa Akademiki</v>
      </c>
      <c r="F378" s="8">
        <v>0</v>
      </c>
      <c r="G378" s="8">
        <v>0</v>
      </c>
      <c r="H378" s="8">
        <v>0</v>
      </c>
      <c r="I378" s="8">
        <v>0</v>
      </c>
      <c r="J378" s="8">
        <v>0</v>
      </c>
      <c r="K378" s="8">
        <v>0</v>
      </c>
      <c r="L378" s="8">
        <v>0</v>
      </c>
      <c r="M378" s="19">
        <v>0</v>
      </c>
      <c r="N378" s="8">
        <v>0</v>
      </c>
      <c r="O378" s="8">
        <v>0</v>
      </c>
      <c r="P378" s="8">
        <v>0</v>
      </c>
      <c r="Q378" s="8">
        <v>0</v>
      </c>
      <c r="R378" s="8">
        <v>0</v>
      </c>
      <c r="S378" s="8">
        <v>0</v>
      </c>
      <c r="T378" s="8">
        <v>0</v>
      </c>
      <c r="U378" s="19">
        <v>0</v>
      </c>
      <c r="V378" s="8">
        <v>0</v>
      </c>
      <c r="W378" s="8">
        <v>0</v>
      </c>
      <c r="X378" s="8">
        <v>4701</v>
      </c>
      <c r="Y378" s="8">
        <v>10</v>
      </c>
      <c r="Z378" s="8">
        <v>0</v>
      </c>
      <c r="AA378" s="8">
        <v>0</v>
      </c>
      <c r="AB378" s="8">
        <v>0</v>
      </c>
      <c r="AC378" s="173">
        <v>375</v>
      </c>
      <c r="AD378" s="173">
        <v>78</v>
      </c>
      <c r="AE378" s="157">
        <v>628</v>
      </c>
      <c r="AF378" s="174">
        <f t="shared" si="63"/>
        <v>628</v>
      </c>
      <c r="AG378" s="157">
        <f t="shared" si="64"/>
        <v>567532</v>
      </c>
      <c r="AH378" s="127">
        <v>5</v>
      </c>
      <c r="AI378" s="133">
        <v>77735</v>
      </c>
      <c r="AJ378" s="19">
        <v>44509</v>
      </c>
      <c r="AK378" s="128" t="str">
        <f>IFERROR(IF(VLOOKUP($B378,#REF!,2,FALSE)=-1,2,VLOOKUP($B378,#REF!,2,FALSE)),"")</f>
        <v/>
      </c>
      <c r="AL378" s="128" t="str">
        <f>IFERROR(VLOOKUP($B378,#REF!,5,FALSE),"")</f>
        <v/>
      </c>
      <c r="AM378" s="134" t="str">
        <f>IFERROR(IF(VLOOKUP($B378,#REF!,2,FALSE)=-1,2,VLOOKUP($B378,#REF!,2,FALSE)),"")</f>
        <v/>
      </c>
      <c r="AN378" s="134" t="str">
        <f>IFERROR(VLOOKUP($B378,#REF!,5,FALSE),"")</f>
        <v/>
      </c>
      <c r="AO378" s="135" t="str">
        <f>IFERROR(IF(VLOOKUP($B378,#REF!,2,FALSE)=-1,2,VLOOKUP($B378,#REF!,2,FALSE)),"")</f>
        <v/>
      </c>
      <c r="AP378" s="135" t="str">
        <f>IFERROR(VLOOKUP($B378,#REF!,6,FALSE),"")</f>
        <v/>
      </c>
      <c r="AQ378" s="136" t="str">
        <f>IFERROR(IF(VLOOKUP($B378,#REF!,2,FALSE)=-1,2,VLOOKUP($B378,#REF!,2,FALSE)),"")</f>
        <v/>
      </c>
      <c r="AR378" s="136" t="str">
        <f>IFERROR(VLOOKUP($B378,#REF!,6,FALSE),"")</f>
        <v/>
      </c>
      <c r="AS378" s="131" t="str">
        <f>IFERROR(IF(VLOOKUP($B378,#REF!,2,FALSE)=-1,2,VLOOKUP($B378,#REF!,2,FALSE)),"")</f>
        <v/>
      </c>
      <c r="AT378" s="131" t="str">
        <f>IFERROR(VLOOKUP($B378,#REF!,6,FALSE),"")</f>
        <v/>
      </c>
      <c r="AU378" s="132" t="str">
        <f>IFERROR(IF(VLOOKUP($B378,#REF!,2,FALSE)=-1,2,VLOOKUP($B378,#REF!,2,FALSE)),"")</f>
        <v/>
      </c>
      <c r="AV378" s="132" t="str">
        <f>IFERROR(VLOOKUP($B378,#REF!,6,FALSE),"")</f>
        <v/>
      </c>
      <c r="AW378" s="21">
        <f t="shared" si="65"/>
        <v>0</v>
      </c>
      <c r="AX378" s="21">
        <f>IFERROR(INT(AW378*'udziały-w-rynku'!$C$27),0)</f>
        <v>0</v>
      </c>
      <c r="AY378" s="129">
        <f t="shared" si="66"/>
        <v>0</v>
      </c>
      <c r="AZ378" s="34">
        <f t="shared" si="67"/>
        <v>-628</v>
      </c>
      <c r="BA378" s="31">
        <f t="shared" si="68"/>
        <v>0</v>
      </c>
      <c r="BB378" s="70" t="s">
        <v>429</v>
      </c>
      <c r="BC378" s="125" t="s">
        <v>426</v>
      </c>
      <c r="BD378" s="70">
        <f t="shared" si="73"/>
        <v>628</v>
      </c>
      <c r="BE378" s="71">
        <f t="shared" si="69"/>
        <v>1.019930878569758E-3</v>
      </c>
      <c r="BF378" s="161">
        <f t="shared" si="70"/>
        <v>648.37107943767376</v>
      </c>
      <c r="BG378" s="129">
        <f>INT(IFERROR(AO378*(1/($AJ378/$AI378)),0)*'udziały-w-rynku'!$C$27)</f>
        <v>0</v>
      </c>
      <c r="BH378" s="129">
        <f>INT(IFERROR(AQ378*(1/($AJ378/$AI378)),0)*'udziały-w-rynku'!$C$27)</f>
        <v>0</v>
      </c>
      <c r="BI378" s="21">
        <f t="shared" si="71"/>
        <v>0</v>
      </c>
      <c r="BJ378" s="21">
        <f>IFERROR(INT(BI378*'udziały-w-rynku'!$C$27),0)</f>
        <v>0</v>
      </c>
      <c r="BK378" s="170">
        <f t="shared" si="72"/>
        <v>0</v>
      </c>
      <c r="BL378" s="130">
        <f>INT(IFERROR(AS378*(1/($AJ378/$AI378)),0)*'udziały-w-rynku'!$C$27)</f>
        <v>0</v>
      </c>
      <c r="BM378" s="130">
        <f>INT(IFERROR(AU378*(1/($AJ378/$AI378)),0)*'udziały-w-rynku'!$C$27)</f>
        <v>0</v>
      </c>
    </row>
    <row r="379" spans="1:65" s="84" customFormat="1">
      <c r="A379" s="159"/>
      <c r="B379" s="76"/>
      <c r="C379" s="85"/>
      <c r="D379" s="74"/>
      <c r="E379" s="74"/>
      <c r="F379" s="74"/>
      <c r="G379" s="74"/>
      <c r="H379" s="74"/>
      <c r="I379" s="74"/>
      <c r="J379" s="74"/>
      <c r="K379" s="74"/>
      <c r="L379" s="74"/>
      <c r="M379" s="75"/>
      <c r="N379" s="74"/>
      <c r="O379" s="74"/>
      <c r="P379" s="74"/>
      <c r="Q379" s="74"/>
      <c r="R379" s="74"/>
      <c r="S379" s="74"/>
      <c r="T379" s="74"/>
      <c r="U379" s="75"/>
      <c r="V379" s="74"/>
      <c r="W379" s="74"/>
      <c r="X379" s="74"/>
      <c r="Y379" s="74"/>
      <c r="Z379" s="74"/>
      <c r="AA379" s="74"/>
      <c r="AB379" s="74"/>
      <c r="AC379" s="173"/>
      <c r="AD379" s="173"/>
      <c r="AE379" s="77"/>
      <c r="AF379" s="77"/>
      <c r="AG379" s="77"/>
      <c r="AH379" s="75"/>
      <c r="AI379" s="77"/>
      <c r="AJ379" s="75"/>
      <c r="AK379" s="74"/>
      <c r="AL379" s="74"/>
      <c r="AM379" s="74"/>
      <c r="AN379" s="74"/>
      <c r="AO379" s="74"/>
      <c r="AP379" s="74"/>
      <c r="AQ379" s="74"/>
      <c r="AR379" s="74"/>
      <c r="AS379" s="74"/>
      <c r="AT379" s="74"/>
      <c r="AU379" s="74"/>
      <c r="AV379" s="74"/>
      <c r="AW379" s="78"/>
      <c r="AX379" s="78"/>
      <c r="AY379" s="79"/>
      <c r="AZ379" s="80"/>
      <c r="BA379" s="81"/>
      <c r="BB379" s="82"/>
      <c r="BC379" s="167"/>
      <c r="BD379" s="82"/>
      <c r="BE379" s="83"/>
      <c r="BF379" s="163"/>
      <c r="BG379" s="79"/>
      <c r="BH379" s="79"/>
      <c r="BI379" s="78"/>
      <c r="BJ379" s="78"/>
      <c r="BK379" s="171"/>
      <c r="BL379" s="79"/>
      <c r="BM379" s="79"/>
    </row>
    <row r="380" spans="1:65" ht="15.75" thickBot="1">
      <c r="AE380" s="157">
        <f>SUM(AE4:AE378)</f>
        <v>607174</v>
      </c>
      <c r="AF380" s="157">
        <f>SUM(AF4:AF378)</f>
        <v>567532</v>
      </c>
      <c r="AH380" s="157">
        <f>SUM(AH4:AH378)</f>
        <v>479058</v>
      </c>
      <c r="AW380" s="22"/>
      <c r="AX380" s="122">
        <f>SUM(AX4:AX378)</f>
        <v>635701</v>
      </c>
      <c r="AY380" s="39">
        <f>SUM(AY4:AY378)</f>
        <v>635701</v>
      </c>
      <c r="AZ380" s="34">
        <f>SUM(AZ4:AZ378)</f>
        <v>68169</v>
      </c>
      <c r="BB380" s="67"/>
      <c r="BD380" s="67">
        <f>SUMIFS(BD4:BD378,BD4:BD378,"&gt;0")</f>
        <v>615728</v>
      </c>
      <c r="BE380" s="71">
        <f>IFERROR(BD380/$BD$380,0)</f>
        <v>1</v>
      </c>
      <c r="BF380" s="164">
        <f>SUM(BF4:BF378)</f>
        <v>635701.00000000058</v>
      </c>
      <c r="BG380" s="39">
        <f>SUM(BG4:BG378)</f>
        <v>241940</v>
      </c>
      <c r="BH380" s="39">
        <f>SUM(BH4:BH378)</f>
        <v>195598</v>
      </c>
      <c r="BI380" s="24"/>
      <c r="BJ380" s="24">
        <f t="shared" ref="BJ380:BM380" si="74">SUM(BJ4:BJ378)</f>
        <v>307014</v>
      </c>
      <c r="BK380" s="172">
        <f t="shared" si="74"/>
        <v>307014</v>
      </c>
      <c r="BL380" s="40">
        <f t="shared" si="74"/>
        <v>299363</v>
      </c>
      <c r="BM380" s="40">
        <f t="shared" si="74"/>
        <v>140968</v>
      </c>
    </row>
    <row r="381" spans="1:65">
      <c r="AY381" s="68">
        <f>AY380/AG378</f>
        <v>1.120114812909228</v>
      </c>
      <c r="BB381" s="67"/>
      <c r="BD381" s="67"/>
      <c r="BF381" s="72"/>
    </row>
    <row r="383" spans="1:65">
      <c r="BF383" s="31"/>
    </row>
    <row r="384" spans="1:65">
      <c r="BA384" s="31" t="s">
        <v>422</v>
      </c>
      <c r="BB384" s="31">
        <v>0.6</v>
      </c>
      <c r="BF384" s="31"/>
    </row>
    <row r="385" spans="53:58">
      <c r="BA385" s="31" t="s">
        <v>423</v>
      </c>
      <c r="BB385" s="31">
        <v>1.4</v>
      </c>
      <c r="BF385" s="31"/>
    </row>
    <row r="386" spans="53:58">
      <c r="BF386" s="31"/>
    </row>
    <row r="387" spans="53:58">
      <c r="BF387" s="31"/>
    </row>
    <row r="388" spans="53:58">
      <c r="BF388" s="31"/>
    </row>
    <row r="389" spans="53:58">
      <c r="BF389" s="31"/>
    </row>
    <row r="390" spans="53:58">
      <c r="BD390" s="86"/>
      <c r="BF390" s="31"/>
    </row>
    <row r="391" spans="53:58">
      <c r="BF391" s="31"/>
    </row>
    <row r="392" spans="53:58">
      <c r="BF392" s="31"/>
    </row>
  </sheetData>
  <autoFilter ref="A3:BM3">
    <sortState ref="A4:BM378">
      <sortCondition ref="A3"/>
    </sortState>
  </autoFilter>
  <mergeCells count="14">
    <mergeCell ref="BK2:BM2"/>
    <mergeCell ref="BI2:BJ2"/>
    <mergeCell ref="AW2:AX2"/>
    <mergeCell ref="AY2:BA2"/>
    <mergeCell ref="AE1:AG2"/>
    <mergeCell ref="AS2:AT2"/>
    <mergeCell ref="AU2:AV2"/>
    <mergeCell ref="AH1:AH2"/>
    <mergeCell ref="AI1:AV1"/>
    <mergeCell ref="AI2:AJ2"/>
    <mergeCell ref="AK2:AL2"/>
    <mergeCell ref="AM2:AN2"/>
    <mergeCell ref="AO2:AP2"/>
    <mergeCell ref="AQ2:AR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X93"/>
  <sheetViews>
    <sheetView zoomScale="70" zoomScaleNormal="70" workbookViewId="0">
      <pane xSplit="1" ySplit="3" topLeftCell="B4" activePane="bottomRight" state="frozen"/>
      <selection activeCell="BM3" sqref="BM3"/>
      <selection pane="topRight" activeCell="BM3" sqref="BM3"/>
      <selection pane="bottomLeft" activeCell="BM3" sqref="BM3"/>
      <selection pane="bottomRight"/>
    </sheetView>
  </sheetViews>
  <sheetFormatPr defaultRowHeight="15"/>
  <cols>
    <col min="1" max="1" width="12" bestFit="1" customWidth="1"/>
    <col min="2" max="2" width="24.5703125" bestFit="1" customWidth="1"/>
    <col min="3" max="3" width="13.7109375" bestFit="1" customWidth="1"/>
    <col min="4" max="4" width="15.5703125" bestFit="1" customWidth="1"/>
    <col min="5" max="5" width="17.5703125" bestFit="1" customWidth="1"/>
    <col min="6" max="6" width="6.7109375" style="158" bestFit="1" customWidth="1"/>
    <col min="7" max="7" width="15.42578125" style="158" customWidth="1"/>
    <col min="8" max="8" width="13.5703125" style="158" bestFit="1" customWidth="1"/>
    <col min="9" max="9" width="11.5703125" style="158" bestFit="1" customWidth="1"/>
    <col min="10" max="10" width="15" style="182" bestFit="1" customWidth="1"/>
    <col min="11" max="11" width="15" style="182" customWidth="1"/>
    <col min="12" max="12" width="15.85546875" style="182" bestFit="1" customWidth="1"/>
    <col min="13" max="13" width="15.85546875" style="182" customWidth="1"/>
    <col min="14" max="15" width="15.7109375" style="104" customWidth="1"/>
    <col min="16" max="16" width="11" customWidth="1"/>
    <col min="17" max="17" width="10.28515625" bestFit="1" customWidth="1"/>
    <col min="28" max="28" width="16.28515625" customWidth="1"/>
    <col min="29" max="29" width="18.42578125" customWidth="1"/>
    <col min="30" max="30" width="18.28515625" style="95" customWidth="1"/>
    <col min="31" max="31" width="18.28515625" style="34" customWidth="1"/>
    <col min="32" max="32" width="18.28515625" style="31" customWidth="1"/>
    <col min="33" max="33" width="18.28515625" style="31" hidden="1" customWidth="1"/>
    <col min="34" max="34" width="18.28515625" style="125" customWidth="1"/>
    <col min="35" max="36" width="18.28515625" style="31" customWidth="1"/>
    <col min="37" max="37" width="18.28515625" style="73" customWidth="1"/>
    <col min="38" max="39" width="18.28515625" style="125" customWidth="1"/>
    <col min="40" max="43" width="18.28515625" customWidth="1"/>
    <col min="44" max="44" width="18.28515625" style="10" customWidth="1"/>
    <col min="45" max="47" width="18.28515625" customWidth="1"/>
    <col min="48" max="48" width="18.28515625" style="104" customWidth="1"/>
  </cols>
  <sheetData>
    <row r="1" spans="1:50" s="6" customFormat="1" ht="105">
      <c r="A1" s="8"/>
      <c r="B1" s="8"/>
      <c r="C1" s="8"/>
      <c r="D1" s="8"/>
      <c r="E1" s="8"/>
      <c r="F1" s="19"/>
      <c r="G1" s="19"/>
      <c r="H1" s="175" t="s">
        <v>360</v>
      </c>
      <c r="I1" s="175"/>
      <c r="J1" s="176"/>
      <c r="K1" s="176"/>
      <c r="L1" s="176" t="s">
        <v>389</v>
      </c>
      <c r="M1" s="176"/>
      <c r="N1" s="193" t="s">
        <v>361</v>
      </c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0"/>
      <c r="AC1" s="10"/>
      <c r="AD1" s="38">
        <f>SUM(AD4:AD69)</f>
        <v>335550</v>
      </c>
      <c r="AE1" s="10"/>
      <c r="AF1" s="30"/>
      <c r="AG1" s="30"/>
      <c r="AH1" s="165" t="s">
        <v>425</v>
      </c>
      <c r="AI1" s="41">
        <f>SUM(AI4:AI69)</f>
        <v>353307</v>
      </c>
      <c r="AJ1" s="69"/>
      <c r="AK1" s="160">
        <f>SUM(AK4:AK69)</f>
        <v>335550.00000000012</v>
      </c>
      <c r="AL1" s="93" t="s">
        <v>491</v>
      </c>
      <c r="AM1" s="93" t="s">
        <v>491</v>
      </c>
      <c r="AN1" s="32"/>
      <c r="AO1" s="32"/>
      <c r="AP1" s="168" t="s">
        <v>490</v>
      </c>
      <c r="AQ1" s="23"/>
      <c r="AR1" s="23"/>
      <c r="AS1" s="30"/>
      <c r="AT1" s="93" t="s">
        <v>491</v>
      </c>
      <c r="AU1" s="93" t="s">
        <v>491</v>
      </c>
      <c r="AV1" s="101"/>
    </row>
    <row r="2" spans="1:50" s="6" customFormat="1">
      <c r="A2" s="8"/>
      <c r="B2" s="8"/>
      <c r="C2" s="8"/>
      <c r="D2" s="8"/>
      <c r="E2" s="8"/>
      <c r="F2" s="19"/>
      <c r="G2" s="19"/>
      <c r="H2" s="175"/>
      <c r="I2" s="175"/>
      <c r="J2" s="176"/>
      <c r="K2" t="s">
        <v>388</v>
      </c>
      <c r="L2" s="176"/>
      <c r="M2" s="176"/>
      <c r="N2" s="198" t="s">
        <v>392</v>
      </c>
      <c r="O2" s="198"/>
      <c r="P2" s="188" t="s">
        <v>358</v>
      </c>
      <c r="Q2" s="188"/>
      <c r="R2" s="187" t="s">
        <v>367</v>
      </c>
      <c r="S2" s="187"/>
      <c r="T2" s="194" t="s">
        <v>363</v>
      </c>
      <c r="U2" s="194"/>
      <c r="V2" s="195" t="s">
        <v>364</v>
      </c>
      <c r="W2" s="195"/>
      <c r="X2" s="191" t="s">
        <v>365</v>
      </c>
      <c r="Y2" s="191"/>
      <c r="Z2" s="192" t="s">
        <v>366</v>
      </c>
      <c r="AA2" s="192"/>
      <c r="AB2" s="188" t="s">
        <v>358</v>
      </c>
      <c r="AC2" s="188"/>
      <c r="AD2" s="189" t="s">
        <v>402</v>
      </c>
      <c r="AE2" s="189"/>
      <c r="AF2" s="189"/>
      <c r="AG2" s="95"/>
      <c r="AH2" s="123" t="s">
        <v>426</v>
      </c>
      <c r="AI2" s="95"/>
      <c r="AJ2" s="95"/>
      <c r="AK2" s="161"/>
      <c r="AL2" s="123"/>
      <c r="AM2" s="123"/>
      <c r="AN2" s="187" t="s">
        <v>367</v>
      </c>
      <c r="AO2" s="187"/>
      <c r="AP2" s="196" t="s">
        <v>405</v>
      </c>
      <c r="AQ2" s="197"/>
      <c r="AR2" s="197"/>
      <c r="AS2" s="197"/>
      <c r="AT2" s="197"/>
      <c r="AU2" s="197"/>
      <c r="AV2" s="197"/>
    </row>
    <row r="3" spans="1:50" ht="89.25" customHeight="1">
      <c r="A3" s="8" t="s">
        <v>300</v>
      </c>
      <c r="B3" s="8" t="s">
        <v>354</v>
      </c>
      <c r="C3" s="8" t="s">
        <v>355</v>
      </c>
      <c r="D3" s="8" t="s">
        <v>356</v>
      </c>
      <c r="E3" s="8" t="s">
        <v>357</v>
      </c>
      <c r="F3" s="19" t="s">
        <v>300</v>
      </c>
      <c r="G3" s="19" t="s">
        <v>495</v>
      </c>
      <c r="H3" s="157" t="s">
        <v>301</v>
      </c>
      <c r="I3" s="19" t="s">
        <v>343</v>
      </c>
      <c r="J3" s="176" t="s">
        <v>642</v>
      </c>
      <c r="K3" s="176" t="s">
        <v>393</v>
      </c>
      <c r="L3" s="176" t="s">
        <v>367</v>
      </c>
      <c r="M3" s="176" t="s">
        <v>387</v>
      </c>
      <c r="N3" s="120" t="s">
        <v>390</v>
      </c>
      <c r="O3" s="120" t="s">
        <v>391</v>
      </c>
      <c r="P3" s="12" t="s">
        <v>0</v>
      </c>
      <c r="Q3" s="12" t="s">
        <v>359</v>
      </c>
      <c r="R3" s="13" t="s">
        <v>0</v>
      </c>
      <c r="S3" s="13" t="s">
        <v>359</v>
      </c>
      <c r="T3" s="14" t="s">
        <v>0</v>
      </c>
      <c r="U3" s="14" t="s">
        <v>359</v>
      </c>
      <c r="V3" s="15" t="s">
        <v>0</v>
      </c>
      <c r="W3" s="15" t="s">
        <v>359</v>
      </c>
      <c r="X3" s="16" t="s">
        <v>0</v>
      </c>
      <c r="Y3" s="16" t="s">
        <v>359</v>
      </c>
      <c r="Z3" s="17" t="s">
        <v>0</v>
      </c>
      <c r="AA3" s="17" t="s">
        <v>359</v>
      </c>
      <c r="AB3" s="29" t="s">
        <v>397</v>
      </c>
      <c r="AC3" s="29" t="s">
        <v>398</v>
      </c>
      <c r="AD3" s="35" t="s">
        <v>401</v>
      </c>
      <c r="AE3" s="35" t="s">
        <v>396</v>
      </c>
      <c r="AF3" s="36" t="s">
        <v>406</v>
      </c>
      <c r="AG3" s="36" t="s">
        <v>421</v>
      </c>
      <c r="AH3" s="124" t="s">
        <v>424</v>
      </c>
      <c r="AI3" s="36" t="s">
        <v>427</v>
      </c>
      <c r="AJ3" s="36" t="s">
        <v>492</v>
      </c>
      <c r="AK3" s="162" t="s">
        <v>869</v>
      </c>
      <c r="AL3" s="124" t="s">
        <v>411</v>
      </c>
      <c r="AM3" s="124" t="s">
        <v>412</v>
      </c>
      <c r="AN3" s="29" t="s">
        <v>403</v>
      </c>
      <c r="AO3" s="29" t="s">
        <v>404</v>
      </c>
      <c r="AP3" s="169" t="s">
        <v>870</v>
      </c>
      <c r="AQ3" s="103" t="s">
        <v>647</v>
      </c>
      <c r="AR3" s="103" t="s">
        <v>498</v>
      </c>
      <c r="AS3" s="183" t="s">
        <v>499</v>
      </c>
      <c r="AT3" s="37" t="s">
        <v>409</v>
      </c>
      <c r="AU3" s="37" t="s">
        <v>410</v>
      </c>
      <c r="AV3" s="103" t="s">
        <v>497</v>
      </c>
    </row>
    <row r="4" spans="1:50">
      <c r="A4" s="18">
        <v>1001</v>
      </c>
      <c r="B4" s="8" t="s">
        <v>11</v>
      </c>
      <c r="C4" s="8" t="s">
        <v>2</v>
      </c>
      <c r="D4" s="8" t="s">
        <v>10</v>
      </c>
      <c r="E4" s="8" t="s">
        <v>12</v>
      </c>
      <c r="F4" s="177">
        <v>1001</v>
      </c>
      <c r="G4" s="177" t="s">
        <v>378</v>
      </c>
      <c r="H4" s="157">
        <v>7036</v>
      </c>
      <c r="I4" s="178">
        <f>VLOOKUP(B4,mieszkancy_GUS_2017!$B$36:$D$64,3,FALSE)</f>
        <v>8.671091653721226E-2</v>
      </c>
      <c r="J4" s="176">
        <f t="shared" ref="J4:J35" si="0">INT(H4-H4*I4)</f>
        <v>6425</v>
      </c>
      <c r="K4" s="176">
        <f>SUMIFS(J:J,G:G,G4)</f>
        <v>18734</v>
      </c>
      <c r="L4" s="176">
        <v>2319</v>
      </c>
      <c r="M4" s="176">
        <f>SUMIFS(L:L,G:G,G4)</f>
        <v>6543</v>
      </c>
      <c r="N4" s="120">
        <v>2509</v>
      </c>
      <c r="O4" s="120">
        <v>1260</v>
      </c>
      <c r="P4" s="94">
        <v>74</v>
      </c>
      <c r="Q4" s="94">
        <v>24</v>
      </c>
      <c r="R4" s="98">
        <v>56</v>
      </c>
      <c r="S4" s="13">
        <v>0</v>
      </c>
      <c r="T4" s="14">
        <v>19</v>
      </c>
      <c r="U4" s="14">
        <v>21</v>
      </c>
      <c r="V4" s="15">
        <v>46</v>
      </c>
      <c r="W4" s="15">
        <v>169</v>
      </c>
      <c r="X4" s="16">
        <v>32</v>
      </c>
      <c r="Y4" s="16">
        <v>49</v>
      </c>
      <c r="Z4" s="17">
        <v>57</v>
      </c>
      <c r="AA4" s="17">
        <v>30</v>
      </c>
      <c r="AB4" s="21">
        <f t="shared" ref="AB4:AB35" si="1">IFERROR(P4*(1/($O4/$N4)),0)</f>
        <v>147.35396825396828</v>
      </c>
      <c r="AC4" s="21">
        <f>IFERROR(INT(AB4*'udziały-w-rynku'!$C$27),0)</f>
        <v>734</v>
      </c>
      <c r="AD4" s="95">
        <f t="shared" ref="AD4:AD35" si="2">AC4</f>
        <v>734</v>
      </c>
      <c r="AE4" s="34">
        <f t="shared" ref="AE4:AE35" si="3">AC4-J4</f>
        <v>-5691</v>
      </c>
      <c r="AF4" s="31">
        <f t="shared" ref="AF4:AF35" si="4">IFERROR(AC4/J4,"")</f>
        <v>0.11424124513618678</v>
      </c>
      <c r="AG4" s="70" t="s">
        <v>429</v>
      </c>
      <c r="AH4" s="125" t="s">
        <v>426</v>
      </c>
      <c r="AI4" s="70">
        <f t="shared" ref="AI4:AI46" si="5">IF(AG4="do weryfikacji",IF(AH4="BIG-DATA",AD4,IF(AH4="PESEL",J4,"do uzupełnienia")),AG4)</f>
        <v>6425</v>
      </c>
      <c r="AJ4" s="71">
        <f t="shared" ref="AJ4:AJ35" si="6">IFERROR(AI4/$AI$71,0)</f>
        <v>1.8185317584989823E-2</v>
      </c>
      <c r="AK4" s="161">
        <f t="shared" ref="AK4:AK35" si="7">AJ4*$AD$71</f>
        <v>6102.0833156433355</v>
      </c>
      <c r="AL4" s="123">
        <f>INT(IFERROR(T4*(1/($O4/$N4)),0)*'udziały-w-rynku'!$C$27)</f>
        <v>188</v>
      </c>
      <c r="AM4" s="123">
        <f>INT(IFERROR(V4*(1/($O4/$N4)),0)*'udziały-w-rynku'!$C$27)</f>
        <v>456</v>
      </c>
      <c r="AN4" s="21">
        <f t="shared" ref="AN4:AN35" si="8">IFERROR(R4*(1/($O4/$N4)),0)</f>
        <v>111.51111111111112</v>
      </c>
      <c r="AO4" s="21">
        <f>IFERROR(INT(AN4*'udziały-w-rynku'!$C$27),0)</f>
        <v>555</v>
      </c>
      <c r="AP4" s="170">
        <f t="shared" ref="AP4:AP35" si="9">AO4</f>
        <v>555</v>
      </c>
      <c r="AQ4" s="102">
        <f t="shared" ref="AQ4:AQ35" si="10">AP4/AV4*L4</f>
        <v>90.867339734538277</v>
      </c>
      <c r="AR4" s="102">
        <f t="shared" ref="AR4:AR35" si="11">AQ4-AP4</f>
        <v>-464.13266026546171</v>
      </c>
      <c r="AS4" s="184">
        <f t="shared" ref="AS4:AS35" si="12">IFERROR(AR4/AP4,0)</f>
        <v>-0.83627506354137249</v>
      </c>
      <c r="AT4" s="40">
        <f>INT(IFERROR(X4*(1/($O4/$N4)),0)*'udziały-w-rynku'!$C$27)</f>
        <v>317</v>
      </c>
      <c r="AU4" s="40">
        <f>INT(IFERROR(Z4*(1/($O4/$N4)),0)*'udziały-w-rynku'!$C$27)</f>
        <v>565</v>
      </c>
      <c r="AV4" s="102">
        <f t="shared" ref="AV4:AV35" si="13">SUMIFS($AP$4:$AP$69,$G$4:$G$69,G4)</f>
        <v>14164</v>
      </c>
      <c r="AW4" s="6"/>
      <c r="AX4" s="6"/>
    </row>
    <row r="5" spans="1:50">
      <c r="A5" s="18">
        <v>1002</v>
      </c>
      <c r="B5" s="8" t="s">
        <v>9</v>
      </c>
      <c r="C5" s="8" t="s">
        <v>2</v>
      </c>
      <c r="D5" s="8" t="s">
        <v>10</v>
      </c>
      <c r="E5" s="8" t="s">
        <v>4</v>
      </c>
      <c r="F5" s="177">
        <v>1002</v>
      </c>
      <c r="G5" s="177" t="s">
        <v>378</v>
      </c>
      <c r="H5" s="157">
        <v>3476</v>
      </c>
      <c r="I5" s="178">
        <f>VLOOKUP(B5,mieszkancy_GUS_2017!$B$36:$D$64,3,FALSE)</f>
        <v>6.143242433323344E-2</v>
      </c>
      <c r="J5" s="176">
        <f t="shared" si="0"/>
        <v>3262</v>
      </c>
      <c r="K5" s="176">
        <f>SUMIFS(J:J,G:G,G5)</f>
        <v>18734</v>
      </c>
      <c r="L5" s="176">
        <v>1020</v>
      </c>
      <c r="M5" s="176">
        <f>SUMIFS(L:L,G:G,G5)</f>
        <v>6543</v>
      </c>
      <c r="N5" s="120">
        <v>2509</v>
      </c>
      <c r="O5" s="120">
        <v>1260</v>
      </c>
      <c r="P5" s="94">
        <v>852</v>
      </c>
      <c r="Q5" s="94">
        <v>355</v>
      </c>
      <c r="R5" s="98">
        <v>323</v>
      </c>
      <c r="S5" s="98">
        <v>0</v>
      </c>
      <c r="T5" s="99">
        <v>297</v>
      </c>
      <c r="U5" s="99">
        <v>55</v>
      </c>
      <c r="V5" s="100">
        <v>271</v>
      </c>
      <c r="W5" s="100">
        <v>157</v>
      </c>
      <c r="X5" s="96">
        <v>157</v>
      </c>
      <c r="Y5" s="96">
        <v>142</v>
      </c>
      <c r="Z5" s="97">
        <v>174</v>
      </c>
      <c r="AA5" s="97">
        <v>98</v>
      </c>
      <c r="AB5" s="21">
        <f t="shared" si="1"/>
        <v>1696.561904761905</v>
      </c>
      <c r="AC5" s="21">
        <f>IFERROR(INT(AB5*'udziały-w-rynku'!$C$27),0)</f>
        <v>8451</v>
      </c>
      <c r="AD5" s="95">
        <f t="shared" si="2"/>
        <v>8451</v>
      </c>
      <c r="AE5" s="34">
        <f t="shared" si="3"/>
        <v>5189</v>
      </c>
      <c r="AF5" s="31">
        <f t="shared" si="4"/>
        <v>2.5907418761496013</v>
      </c>
      <c r="AG5" s="70" t="s">
        <v>429</v>
      </c>
      <c r="AH5" s="125" t="s">
        <v>426</v>
      </c>
      <c r="AI5" s="70">
        <f t="shared" si="5"/>
        <v>3262</v>
      </c>
      <c r="AJ5" s="71">
        <f t="shared" si="6"/>
        <v>9.2327635738889968E-3</v>
      </c>
      <c r="AK5" s="161">
        <f t="shared" si="7"/>
        <v>3098.0538172184529</v>
      </c>
      <c r="AL5" s="123">
        <f>INT(IFERROR(T5*(1/($O5/$N5)),0)*'udziały-w-rynku'!$C$27)</f>
        <v>2946</v>
      </c>
      <c r="AM5" s="123">
        <f>INT(IFERROR(V5*(1/($O5/$N5)),0)*'udziały-w-rynku'!$C$27)</f>
        <v>2688</v>
      </c>
      <c r="AN5" s="21">
        <f t="shared" si="8"/>
        <v>643.18015873015884</v>
      </c>
      <c r="AO5" s="21">
        <f>IFERROR(INT(AN5*'udziały-w-rynku'!$C$27),0)</f>
        <v>3204</v>
      </c>
      <c r="AP5" s="170">
        <f t="shared" si="9"/>
        <v>3204</v>
      </c>
      <c r="AQ5" s="102">
        <f t="shared" si="10"/>
        <v>230.73143179892685</v>
      </c>
      <c r="AR5" s="102">
        <f t="shared" si="11"/>
        <v>-2973.2685682010733</v>
      </c>
      <c r="AS5" s="184">
        <f t="shared" si="12"/>
        <v>-0.92798644450720136</v>
      </c>
      <c r="AT5" s="40">
        <f>INT(IFERROR(X5*(1/($O5/$N5)),0)*'udziały-w-rynku'!$C$27)</f>
        <v>1557</v>
      </c>
      <c r="AU5" s="40">
        <f>INT(IFERROR(Z5*(1/($O5/$N5)),0)*'udziały-w-rynku'!$C$27)</f>
        <v>1726</v>
      </c>
      <c r="AV5" s="102">
        <f t="shared" si="13"/>
        <v>14164</v>
      </c>
      <c r="AW5" s="6"/>
      <c r="AX5" s="6"/>
    </row>
    <row r="6" spans="1:50">
      <c r="A6" s="18">
        <v>1003</v>
      </c>
      <c r="B6" s="8" t="s">
        <v>9</v>
      </c>
      <c r="C6" s="8" t="s">
        <v>2</v>
      </c>
      <c r="D6" s="8" t="s">
        <v>10</v>
      </c>
      <c r="E6" s="8" t="s">
        <v>4</v>
      </c>
      <c r="F6" s="177">
        <v>1003</v>
      </c>
      <c r="G6" s="177" t="s">
        <v>378</v>
      </c>
      <c r="H6" s="157">
        <v>4467</v>
      </c>
      <c r="I6" s="178">
        <f>VLOOKUP(B6,mieszkancy_GUS_2017!$B$36:$D$64,3,FALSE)</f>
        <v>6.143242433323344E-2</v>
      </c>
      <c r="J6" s="176">
        <f t="shared" si="0"/>
        <v>4192</v>
      </c>
      <c r="K6" s="176">
        <f>SUMIFS(J:J,G:G,G6)</f>
        <v>18734</v>
      </c>
      <c r="L6" s="176">
        <v>1702</v>
      </c>
      <c r="M6" s="176">
        <f>SUMIFS(L:L,G:G,G6)</f>
        <v>6543</v>
      </c>
      <c r="N6" s="120">
        <v>2509</v>
      </c>
      <c r="O6" s="120">
        <v>1260</v>
      </c>
      <c r="P6" s="94">
        <v>1164</v>
      </c>
      <c r="Q6" s="94">
        <v>551</v>
      </c>
      <c r="R6" s="98">
        <v>423</v>
      </c>
      <c r="S6" s="98">
        <v>0</v>
      </c>
      <c r="T6" s="99">
        <v>216</v>
      </c>
      <c r="U6" s="99">
        <v>98</v>
      </c>
      <c r="V6" s="100">
        <v>239</v>
      </c>
      <c r="W6" s="100">
        <v>268</v>
      </c>
      <c r="X6" s="96">
        <v>169</v>
      </c>
      <c r="Y6" s="96">
        <v>243</v>
      </c>
      <c r="Z6" s="97">
        <v>190</v>
      </c>
      <c r="AA6" s="97">
        <v>129</v>
      </c>
      <c r="AB6" s="21">
        <f t="shared" si="1"/>
        <v>2317.8380952380953</v>
      </c>
      <c r="AC6" s="21">
        <f>IFERROR(INT(AB6*'udziały-w-rynku'!$C$27),0)</f>
        <v>11546</v>
      </c>
      <c r="AD6" s="95">
        <f t="shared" si="2"/>
        <v>11546</v>
      </c>
      <c r="AE6" s="34">
        <f t="shared" si="3"/>
        <v>7354</v>
      </c>
      <c r="AF6" s="31">
        <f t="shared" si="4"/>
        <v>2.7542938931297711</v>
      </c>
      <c r="AG6" s="70" t="s">
        <v>429</v>
      </c>
      <c r="AH6" s="125" t="s">
        <v>426</v>
      </c>
      <c r="AI6" s="70">
        <f t="shared" si="5"/>
        <v>4192</v>
      </c>
      <c r="AJ6" s="71">
        <f t="shared" si="6"/>
        <v>1.1865035224323322E-2</v>
      </c>
      <c r="AK6" s="161">
        <f t="shared" si="7"/>
        <v>3981.3125695216904</v>
      </c>
      <c r="AL6" s="123">
        <f>INT(IFERROR(T6*(1/($O6/$N6)),0)*'udziały-w-rynku'!$C$27)</f>
        <v>2142</v>
      </c>
      <c r="AM6" s="123">
        <f>INT(IFERROR(V6*(1/($O6/$N6)),0)*'udziały-w-rynku'!$C$27)</f>
        <v>2370</v>
      </c>
      <c r="AN6" s="21">
        <f t="shared" si="8"/>
        <v>842.30714285714294</v>
      </c>
      <c r="AO6" s="21">
        <f>IFERROR(INT(AN6*'udziały-w-rynku'!$C$27),0)</f>
        <v>4196</v>
      </c>
      <c r="AP6" s="170">
        <f t="shared" si="9"/>
        <v>4196</v>
      </c>
      <c r="AQ6" s="102">
        <f t="shared" si="10"/>
        <v>504.20728607737931</v>
      </c>
      <c r="AR6" s="102">
        <f t="shared" si="11"/>
        <v>-3691.7927139226208</v>
      </c>
      <c r="AS6" s="184">
        <f t="shared" si="12"/>
        <v>-0.87983620446201638</v>
      </c>
      <c r="AT6" s="40">
        <f>INT(IFERROR(X6*(1/($O6/$N6)),0)*'udziały-w-rynku'!$C$27)</f>
        <v>1676</v>
      </c>
      <c r="AU6" s="40">
        <f>INT(IFERROR(Z6*(1/($O6/$N6)),0)*'udziały-w-rynku'!$C$27)</f>
        <v>1884</v>
      </c>
      <c r="AV6" s="102">
        <f t="shared" si="13"/>
        <v>14164</v>
      </c>
      <c r="AW6" s="6"/>
      <c r="AX6" s="6"/>
    </row>
    <row r="7" spans="1:50">
      <c r="A7" s="18">
        <v>1004</v>
      </c>
      <c r="B7" s="8" t="s">
        <v>9</v>
      </c>
      <c r="C7" s="8" t="s">
        <v>2</v>
      </c>
      <c r="D7" s="8" t="s">
        <v>10</v>
      </c>
      <c r="E7" s="8" t="s">
        <v>4</v>
      </c>
      <c r="F7" s="177">
        <v>1004</v>
      </c>
      <c r="G7" s="177" t="s">
        <v>378</v>
      </c>
      <c r="H7" s="157">
        <v>5173</v>
      </c>
      <c r="I7" s="178">
        <f>VLOOKUP(B7,mieszkancy_GUS_2017!$B$36:$D$64,3,FALSE)</f>
        <v>6.143242433323344E-2</v>
      </c>
      <c r="J7" s="176">
        <f t="shared" si="0"/>
        <v>4855</v>
      </c>
      <c r="K7" s="176">
        <f>SUMIFS(J:J,G:G,G7)</f>
        <v>18734</v>
      </c>
      <c r="L7" s="176">
        <v>1502</v>
      </c>
      <c r="M7" s="176">
        <f>SUMIFS(L:L,G:G,G7)</f>
        <v>6543</v>
      </c>
      <c r="N7" s="120">
        <v>2509</v>
      </c>
      <c r="O7" s="120">
        <v>1260</v>
      </c>
      <c r="P7" s="94">
        <v>1728</v>
      </c>
      <c r="Q7" s="94">
        <v>752</v>
      </c>
      <c r="R7" s="98">
        <v>626</v>
      </c>
      <c r="S7" s="98">
        <v>0</v>
      </c>
      <c r="T7" s="99">
        <v>543</v>
      </c>
      <c r="U7" s="99">
        <v>159</v>
      </c>
      <c r="V7" s="100">
        <v>441</v>
      </c>
      <c r="W7" s="100">
        <v>574</v>
      </c>
      <c r="X7" s="96">
        <v>436</v>
      </c>
      <c r="Y7" s="96">
        <v>93</v>
      </c>
      <c r="Z7" s="97">
        <v>307</v>
      </c>
      <c r="AA7" s="97">
        <v>184</v>
      </c>
      <c r="AB7" s="21">
        <f t="shared" si="1"/>
        <v>3440.9142857142861</v>
      </c>
      <c r="AC7" s="21">
        <f>IFERROR(INT(AB7*'udziały-w-rynku'!$C$27),0)</f>
        <v>17141</v>
      </c>
      <c r="AD7" s="95">
        <f t="shared" si="2"/>
        <v>17141</v>
      </c>
      <c r="AE7" s="34">
        <f t="shared" si="3"/>
        <v>12286</v>
      </c>
      <c r="AF7" s="31">
        <f t="shared" si="4"/>
        <v>3.5305870236869206</v>
      </c>
      <c r="AG7" s="70" t="s">
        <v>429</v>
      </c>
      <c r="AH7" s="125" t="s">
        <v>426</v>
      </c>
      <c r="AI7" s="70">
        <f t="shared" si="5"/>
        <v>4855</v>
      </c>
      <c r="AJ7" s="71">
        <f t="shared" si="6"/>
        <v>1.3741590175116825E-2</v>
      </c>
      <c r="AK7" s="161">
        <f t="shared" si="7"/>
        <v>4610.9905832604509</v>
      </c>
      <c r="AL7" s="123">
        <f>INT(IFERROR(T7*(1/($O7/$N7)),0)*'udziały-w-rynku'!$C$27)</f>
        <v>5386</v>
      </c>
      <c r="AM7" s="123">
        <f>INT(IFERROR(V7*(1/($O7/$N7)),0)*'udziały-w-rynku'!$C$27)</f>
        <v>4374</v>
      </c>
      <c r="AN7" s="21">
        <f t="shared" si="8"/>
        <v>1246.5349206349208</v>
      </c>
      <c r="AO7" s="21">
        <f>IFERROR(INT(AN7*'udziały-w-rynku'!$C$27),0)</f>
        <v>6209</v>
      </c>
      <c r="AP7" s="170">
        <f t="shared" si="9"/>
        <v>6209</v>
      </c>
      <c r="AQ7" s="102">
        <f t="shared" si="10"/>
        <v>658.4240327591076</v>
      </c>
      <c r="AR7" s="102">
        <f t="shared" si="11"/>
        <v>-5550.5759672408922</v>
      </c>
      <c r="AS7" s="184">
        <f t="shared" si="12"/>
        <v>-0.89395650946060434</v>
      </c>
      <c r="AT7" s="40">
        <f>INT(IFERROR(X7*(1/($O7/$N7)),0)*'udziały-w-rynku'!$C$27)</f>
        <v>4325</v>
      </c>
      <c r="AU7" s="40">
        <f>INT(IFERROR(Z7*(1/($O7/$N7)),0)*'udziały-w-rynku'!$C$27)</f>
        <v>3045</v>
      </c>
      <c r="AV7" s="102">
        <f t="shared" si="13"/>
        <v>14164</v>
      </c>
      <c r="AW7" s="6"/>
      <c r="AX7" s="6"/>
    </row>
    <row r="8" spans="1:50">
      <c r="A8" s="18">
        <v>2001</v>
      </c>
      <c r="B8" s="8" t="s">
        <v>39</v>
      </c>
      <c r="C8" s="8" t="s">
        <v>20</v>
      </c>
      <c r="D8" s="8" t="s">
        <v>34</v>
      </c>
      <c r="E8" s="8" t="s">
        <v>12</v>
      </c>
      <c r="F8" s="177">
        <v>2001</v>
      </c>
      <c r="G8" s="177" t="s">
        <v>376</v>
      </c>
      <c r="H8" s="157">
        <v>31391</v>
      </c>
      <c r="I8" s="178">
        <f>VLOOKUP(B8,mieszkancy_GUS_2017!$B$36:$D$64,3,FALSE)</f>
        <v>5.1658377322796205E-2</v>
      </c>
      <c r="J8" s="176">
        <f t="shared" si="0"/>
        <v>29769</v>
      </c>
      <c r="K8" s="176">
        <f>J8</f>
        <v>29769</v>
      </c>
      <c r="L8" s="176">
        <v>12355</v>
      </c>
      <c r="M8" s="176">
        <f>L8</f>
        <v>12355</v>
      </c>
      <c r="N8" s="120">
        <v>4869</v>
      </c>
      <c r="O8" s="120">
        <v>2932</v>
      </c>
      <c r="P8" s="94">
        <v>2800</v>
      </c>
      <c r="Q8" s="94">
        <v>1288</v>
      </c>
      <c r="R8" s="98">
        <v>1077</v>
      </c>
      <c r="S8" s="98">
        <v>0</v>
      </c>
      <c r="T8" s="99">
        <v>990</v>
      </c>
      <c r="U8" s="99">
        <v>316</v>
      </c>
      <c r="V8" s="100">
        <v>807</v>
      </c>
      <c r="W8" s="100">
        <v>173</v>
      </c>
      <c r="X8" s="96">
        <v>755</v>
      </c>
      <c r="Y8" s="96">
        <v>60</v>
      </c>
      <c r="Z8" s="97">
        <v>677</v>
      </c>
      <c r="AA8" s="97">
        <v>489</v>
      </c>
      <c r="AB8" s="21">
        <f t="shared" si="1"/>
        <v>4649.7953615279666</v>
      </c>
      <c r="AC8" s="21">
        <f>IFERROR(INT(AB8*'udziały-w-rynku'!$C$27),0)</f>
        <v>23163</v>
      </c>
      <c r="AD8" s="95">
        <f t="shared" si="2"/>
        <v>23163</v>
      </c>
      <c r="AE8" s="34">
        <f t="shared" si="3"/>
        <v>-6606</v>
      </c>
      <c r="AF8" s="31">
        <f t="shared" si="4"/>
        <v>0.77809130303335683</v>
      </c>
      <c r="AG8" s="70" t="s">
        <v>429</v>
      </c>
      <c r="AH8" s="125" t="s">
        <v>426</v>
      </c>
      <c r="AI8" s="70">
        <f t="shared" si="5"/>
        <v>29769</v>
      </c>
      <c r="AJ8" s="71">
        <f t="shared" si="6"/>
        <v>8.4258166410515506E-2</v>
      </c>
      <c r="AK8" s="161">
        <f t="shared" si="7"/>
        <v>28272.827739048476</v>
      </c>
      <c r="AL8" s="123">
        <f>INT(IFERROR(T8*(1/($O8/$N8)),0)*'udziały-w-rynku'!$C$27)</f>
        <v>8190</v>
      </c>
      <c r="AM8" s="123">
        <f>INT(IFERROR(V8*(1/($O8/$N8)),0)*'udziały-w-rynku'!$C$27)</f>
        <v>6676</v>
      </c>
      <c r="AN8" s="21">
        <f t="shared" si="8"/>
        <v>1788.5105729877216</v>
      </c>
      <c r="AO8" s="21">
        <f>IFERROR(INT(AN8*'udziały-w-rynku'!$C$27),0)</f>
        <v>8909</v>
      </c>
      <c r="AP8" s="170">
        <f t="shared" si="9"/>
        <v>8909</v>
      </c>
      <c r="AQ8" s="102">
        <f t="shared" si="10"/>
        <v>6581.2074738415549</v>
      </c>
      <c r="AR8" s="102">
        <f t="shared" si="11"/>
        <v>-2327.7925261584451</v>
      </c>
      <c r="AS8" s="184">
        <f t="shared" si="12"/>
        <v>-0.2612855007473841</v>
      </c>
      <c r="AT8" s="40">
        <f>INT(IFERROR(X8*(1/($O8/$N8)),0)*'udziały-w-rynku'!$C$27)</f>
        <v>6246</v>
      </c>
      <c r="AU8" s="40">
        <f>INT(IFERROR(Z8*(1/($O8/$N8)),0)*'udziały-w-rynku'!$C$27)</f>
        <v>5600</v>
      </c>
      <c r="AV8" s="102">
        <f t="shared" si="13"/>
        <v>16725</v>
      </c>
      <c r="AW8" s="6"/>
      <c r="AX8" s="6"/>
    </row>
    <row r="9" spans="1:50">
      <c r="A9" s="18">
        <v>2002</v>
      </c>
      <c r="B9" s="8" t="s">
        <v>38</v>
      </c>
      <c r="C9" s="8" t="s">
        <v>20</v>
      </c>
      <c r="D9" s="8" t="s">
        <v>3</v>
      </c>
      <c r="E9" s="8" t="s">
        <v>4</v>
      </c>
      <c r="F9" s="177">
        <v>2002</v>
      </c>
      <c r="G9" s="177" t="s">
        <v>376</v>
      </c>
      <c r="H9" s="157">
        <v>4786</v>
      </c>
      <c r="I9" s="178">
        <f>VLOOKUP(B9,mieszkancy_GUS_2017!$B$36:$D$64,3,FALSE)</f>
        <v>4.6526997554689052E-2</v>
      </c>
      <c r="J9" s="176">
        <f t="shared" si="0"/>
        <v>4563</v>
      </c>
      <c r="K9" s="176">
        <f>SUMIFS(J:J,G:G,G9)-$K$8</f>
        <v>14177</v>
      </c>
      <c r="L9" s="176">
        <v>1743</v>
      </c>
      <c r="M9" s="176">
        <f>SUMIFS(L:L,G:G,G9)-M8</f>
        <v>4663</v>
      </c>
      <c r="N9" s="120">
        <v>4869</v>
      </c>
      <c r="O9" s="120">
        <v>2932</v>
      </c>
      <c r="P9" s="94">
        <v>711</v>
      </c>
      <c r="Q9" s="94">
        <v>377</v>
      </c>
      <c r="R9" s="98">
        <v>259</v>
      </c>
      <c r="S9" s="98">
        <v>0</v>
      </c>
      <c r="T9" s="99">
        <v>248</v>
      </c>
      <c r="U9" s="99">
        <v>17</v>
      </c>
      <c r="V9" s="100">
        <v>259</v>
      </c>
      <c r="W9" s="100">
        <v>108</v>
      </c>
      <c r="X9" s="96">
        <v>189</v>
      </c>
      <c r="Y9" s="96">
        <v>13</v>
      </c>
      <c r="Z9" s="97">
        <v>218</v>
      </c>
      <c r="AA9" s="97">
        <v>150</v>
      </c>
      <c r="AB9" s="21">
        <f t="shared" si="1"/>
        <v>1180.7158935879945</v>
      </c>
      <c r="AC9" s="21">
        <f>IFERROR(INT(AB9*'udziały-w-rynku'!$C$27),0)</f>
        <v>5881</v>
      </c>
      <c r="AD9" s="95">
        <f t="shared" si="2"/>
        <v>5881</v>
      </c>
      <c r="AE9" s="34">
        <f t="shared" si="3"/>
        <v>1318</v>
      </c>
      <c r="AF9" s="31">
        <f t="shared" si="4"/>
        <v>1.2888450580758273</v>
      </c>
      <c r="AG9" s="70" t="s">
        <v>429</v>
      </c>
      <c r="AH9" s="125" t="s">
        <v>426</v>
      </c>
      <c r="AI9" s="70">
        <f t="shared" si="5"/>
        <v>4563</v>
      </c>
      <c r="AJ9" s="71">
        <f t="shared" si="6"/>
        <v>1.2915113484872929E-2</v>
      </c>
      <c r="AK9" s="161">
        <f t="shared" si="7"/>
        <v>4333.6663298491112</v>
      </c>
      <c r="AL9" s="123">
        <f>INT(IFERROR(T9*(1/($O9/$N9)),0)*'udziały-w-rynku'!$C$27)</f>
        <v>2051</v>
      </c>
      <c r="AM9" s="123">
        <f>INT(IFERROR(V9*(1/($O9/$N9)),0)*'udziały-w-rynku'!$C$27)</f>
        <v>2142</v>
      </c>
      <c r="AN9" s="21">
        <f t="shared" si="8"/>
        <v>430.10607094133695</v>
      </c>
      <c r="AO9" s="21">
        <f>IFERROR(INT(AN9*'udziały-w-rynku'!$C$27),0)</f>
        <v>2142</v>
      </c>
      <c r="AP9" s="170">
        <f t="shared" si="9"/>
        <v>2142</v>
      </c>
      <c r="AQ9" s="102">
        <f t="shared" si="10"/>
        <v>223.22905829596414</v>
      </c>
      <c r="AR9" s="102">
        <f t="shared" si="11"/>
        <v>-1918.770941704036</v>
      </c>
      <c r="AS9" s="184">
        <f t="shared" si="12"/>
        <v>-0.89578475336322871</v>
      </c>
      <c r="AT9" s="40">
        <f>INT(IFERROR(X9*(1/($O9/$N9)),0)*'udziały-w-rynku'!$C$27)</f>
        <v>1563</v>
      </c>
      <c r="AU9" s="40">
        <f>INT(IFERROR(Z9*(1/($O9/$N9)),0)*'udziały-w-rynku'!$C$27)</f>
        <v>1803</v>
      </c>
      <c r="AV9" s="102">
        <f t="shared" si="13"/>
        <v>16725</v>
      </c>
      <c r="AW9" s="6"/>
      <c r="AX9" s="6"/>
    </row>
    <row r="10" spans="1:50">
      <c r="A10" s="18">
        <v>2003</v>
      </c>
      <c r="B10" s="8" t="s">
        <v>38</v>
      </c>
      <c r="C10" s="8" t="s">
        <v>20</v>
      </c>
      <c r="D10" s="8" t="s">
        <v>3</v>
      </c>
      <c r="E10" s="8" t="s">
        <v>4</v>
      </c>
      <c r="F10" s="177">
        <v>2003</v>
      </c>
      <c r="G10" s="177" t="s">
        <v>376</v>
      </c>
      <c r="H10" s="157">
        <v>3974</v>
      </c>
      <c r="I10" s="178">
        <f>VLOOKUP(B10,mieszkancy_GUS_2017!$B$36:$D$64,3,FALSE)</f>
        <v>4.6526997554689052E-2</v>
      </c>
      <c r="J10" s="176">
        <f t="shared" si="0"/>
        <v>3789</v>
      </c>
      <c r="K10" s="176">
        <f>SUMIFS(J:J,G:G,G10)-$K$8</f>
        <v>14177</v>
      </c>
      <c r="L10" s="176">
        <v>1075</v>
      </c>
      <c r="M10" s="176">
        <f>SUMIFS(L:L,G:G,G10)-M8</f>
        <v>4663</v>
      </c>
      <c r="N10" s="120">
        <v>4869</v>
      </c>
      <c r="O10" s="120">
        <v>2932</v>
      </c>
      <c r="P10" s="94">
        <v>530</v>
      </c>
      <c r="Q10" s="94">
        <v>235</v>
      </c>
      <c r="R10" s="98">
        <v>235</v>
      </c>
      <c r="S10" s="98">
        <v>0</v>
      </c>
      <c r="T10" s="99">
        <v>226</v>
      </c>
      <c r="U10" s="99">
        <v>23</v>
      </c>
      <c r="V10" s="100">
        <v>178</v>
      </c>
      <c r="W10" s="100">
        <v>46</v>
      </c>
      <c r="X10" s="96">
        <v>159</v>
      </c>
      <c r="Y10" s="96">
        <v>52</v>
      </c>
      <c r="Z10" s="97">
        <v>120</v>
      </c>
      <c r="AA10" s="97">
        <v>73</v>
      </c>
      <c r="AB10" s="21">
        <f t="shared" si="1"/>
        <v>880.13983628922233</v>
      </c>
      <c r="AC10" s="21">
        <f>IFERROR(INT(AB10*'udziały-w-rynku'!$C$27),0)</f>
        <v>4384</v>
      </c>
      <c r="AD10" s="95">
        <f t="shared" si="2"/>
        <v>4384</v>
      </c>
      <c r="AE10" s="34">
        <f t="shared" si="3"/>
        <v>595</v>
      </c>
      <c r="AF10" s="31">
        <f t="shared" si="4"/>
        <v>1.1570335180786486</v>
      </c>
      <c r="AG10" s="70" t="s">
        <v>429</v>
      </c>
      <c r="AH10" s="125" t="s">
        <v>426</v>
      </c>
      <c r="AI10" s="70">
        <f t="shared" si="5"/>
        <v>3789</v>
      </c>
      <c r="AJ10" s="71">
        <f t="shared" si="6"/>
        <v>1.0724384175801781E-2</v>
      </c>
      <c r="AK10" s="161">
        <f t="shared" si="7"/>
        <v>3598.5671101902876</v>
      </c>
      <c r="AL10" s="123">
        <f>INT(IFERROR(T10*(1/($O10/$N10)),0)*'udziały-w-rynku'!$C$27)</f>
        <v>1869</v>
      </c>
      <c r="AM10" s="123">
        <f>INT(IFERROR(V10*(1/($O10/$N10)),0)*'udziały-w-rynku'!$C$27)</f>
        <v>1472</v>
      </c>
      <c r="AN10" s="21">
        <f t="shared" si="8"/>
        <v>390.2506821282401</v>
      </c>
      <c r="AO10" s="21">
        <f>IFERROR(INT(AN10*'udziały-w-rynku'!$C$27),0)</f>
        <v>1944</v>
      </c>
      <c r="AP10" s="170">
        <f t="shared" si="9"/>
        <v>1944</v>
      </c>
      <c r="AQ10" s="102">
        <f t="shared" si="10"/>
        <v>124.95067264573991</v>
      </c>
      <c r="AR10" s="102">
        <f t="shared" si="11"/>
        <v>-1819.0493273542602</v>
      </c>
      <c r="AS10" s="184">
        <f t="shared" si="12"/>
        <v>-0.9357249626307923</v>
      </c>
      <c r="AT10" s="40">
        <f>INT(IFERROR(X10*(1/($O10/$N10)),0)*'udziały-w-rynku'!$C$27)</f>
        <v>1315</v>
      </c>
      <c r="AU10" s="40">
        <f>INT(IFERROR(Z10*(1/($O10/$N10)),0)*'udziały-w-rynku'!$C$27)</f>
        <v>992</v>
      </c>
      <c r="AV10" s="102">
        <f t="shared" si="13"/>
        <v>16725</v>
      </c>
      <c r="AW10" s="6"/>
      <c r="AX10" s="6"/>
    </row>
    <row r="11" spans="1:50">
      <c r="A11" s="18">
        <v>2004</v>
      </c>
      <c r="B11" s="8" t="s">
        <v>38</v>
      </c>
      <c r="C11" s="8" t="s">
        <v>20</v>
      </c>
      <c r="D11" s="8" t="s">
        <v>3</v>
      </c>
      <c r="E11" s="8" t="s">
        <v>4</v>
      </c>
      <c r="F11" s="177">
        <v>2004</v>
      </c>
      <c r="G11" s="177" t="s">
        <v>376</v>
      </c>
      <c r="H11" s="157">
        <v>2088</v>
      </c>
      <c r="I11" s="178">
        <f>VLOOKUP(B11,mieszkancy_GUS_2017!$B$36:$D$64,3,FALSE)</f>
        <v>4.6526997554689052E-2</v>
      </c>
      <c r="J11" s="176">
        <f t="shared" si="0"/>
        <v>1990</v>
      </c>
      <c r="K11" s="176">
        <f>SUMIFS(J:J,G:G,G11)-$K$8</f>
        <v>14177</v>
      </c>
      <c r="L11" s="176">
        <v>489</v>
      </c>
      <c r="M11" s="176">
        <f>SUMIFS(L:L,G:G,G11)-M8</f>
        <v>4663</v>
      </c>
      <c r="N11" s="120">
        <v>4869</v>
      </c>
      <c r="O11" s="120">
        <v>2932</v>
      </c>
      <c r="P11" s="94">
        <v>298</v>
      </c>
      <c r="Q11" s="94">
        <v>65</v>
      </c>
      <c r="R11" s="98">
        <v>122</v>
      </c>
      <c r="S11" s="98">
        <v>0</v>
      </c>
      <c r="T11" s="99">
        <v>97</v>
      </c>
      <c r="U11" s="99">
        <v>16</v>
      </c>
      <c r="V11" s="100">
        <v>88</v>
      </c>
      <c r="W11" s="100">
        <v>116</v>
      </c>
      <c r="X11" s="96">
        <v>75</v>
      </c>
      <c r="Y11" s="96">
        <v>67</v>
      </c>
      <c r="Z11" s="97">
        <v>104</v>
      </c>
      <c r="AA11" s="97">
        <v>63</v>
      </c>
      <c r="AB11" s="21">
        <f t="shared" si="1"/>
        <v>494.87107776261934</v>
      </c>
      <c r="AC11" s="21">
        <f>IFERROR(INT(AB11*'udziały-w-rynku'!$C$27),0)</f>
        <v>2465</v>
      </c>
      <c r="AD11" s="95">
        <f t="shared" si="2"/>
        <v>2465</v>
      </c>
      <c r="AE11" s="34">
        <f t="shared" si="3"/>
        <v>475</v>
      </c>
      <c r="AF11" s="31">
        <f t="shared" si="4"/>
        <v>1.2386934673366834</v>
      </c>
      <c r="AG11" s="70" t="s">
        <v>429</v>
      </c>
      <c r="AH11" s="125" t="s">
        <v>426</v>
      </c>
      <c r="AI11" s="70">
        <f t="shared" si="5"/>
        <v>1990</v>
      </c>
      <c r="AJ11" s="71">
        <f t="shared" si="6"/>
        <v>5.6324952520046302E-3</v>
      </c>
      <c r="AK11" s="161">
        <f t="shared" si="7"/>
        <v>1889.9837818101537</v>
      </c>
      <c r="AL11" s="123">
        <f>INT(IFERROR(T11*(1/($O11/$N11)),0)*'udziały-w-rynku'!$C$27)</f>
        <v>802</v>
      </c>
      <c r="AM11" s="123">
        <f>INT(IFERROR(V11*(1/($O11/$N11)),0)*'udziały-w-rynku'!$C$27)</f>
        <v>728</v>
      </c>
      <c r="AN11" s="21">
        <f t="shared" si="8"/>
        <v>202.59822646657571</v>
      </c>
      <c r="AO11" s="21">
        <f>IFERROR(INT(AN11*'udziały-w-rynku'!$C$27),0)</f>
        <v>1009</v>
      </c>
      <c r="AP11" s="170">
        <f t="shared" si="9"/>
        <v>1009</v>
      </c>
      <c r="AQ11" s="102">
        <f t="shared" si="10"/>
        <v>29.500807174887893</v>
      </c>
      <c r="AR11" s="102">
        <f t="shared" si="11"/>
        <v>-979.49919282511212</v>
      </c>
      <c r="AS11" s="184">
        <f t="shared" si="12"/>
        <v>-0.97076233183856508</v>
      </c>
      <c r="AT11" s="40">
        <f>INT(IFERROR(X11*(1/($O11/$N11)),0)*'udziały-w-rynku'!$C$27)</f>
        <v>620</v>
      </c>
      <c r="AU11" s="40">
        <f>INT(IFERROR(Z11*(1/($O11/$N11)),0)*'udziały-w-rynku'!$C$27)</f>
        <v>860</v>
      </c>
      <c r="AV11" s="102">
        <f t="shared" si="13"/>
        <v>16725</v>
      </c>
    </row>
    <row r="12" spans="1:50">
      <c r="A12" s="18">
        <v>2005</v>
      </c>
      <c r="B12" s="8" t="s">
        <v>38</v>
      </c>
      <c r="C12" s="8" t="s">
        <v>20</v>
      </c>
      <c r="D12" s="8" t="s">
        <v>3</v>
      </c>
      <c r="E12" s="8" t="s">
        <v>4</v>
      </c>
      <c r="F12" s="177">
        <v>2005</v>
      </c>
      <c r="G12" s="177" t="s">
        <v>376</v>
      </c>
      <c r="H12" s="157">
        <v>4023</v>
      </c>
      <c r="I12" s="178">
        <f>VLOOKUP(B12,mieszkancy_GUS_2017!$B$36:$D$64,3,FALSE)</f>
        <v>4.6526997554689052E-2</v>
      </c>
      <c r="J12" s="176">
        <f t="shared" si="0"/>
        <v>3835</v>
      </c>
      <c r="K12" s="176">
        <f>SUMIFS(J:J,G:G,G12)-$K$8</f>
        <v>14177</v>
      </c>
      <c r="L12" s="176">
        <v>1356</v>
      </c>
      <c r="M12" s="176">
        <f>SUMIFS(L:L,G:G,G12)-M8</f>
        <v>4663</v>
      </c>
      <c r="N12" s="120">
        <v>4869</v>
      </c>
      <c r="O12" s="120">
        <v>2932</v>
      </c>
      <c r="P12" s="94">
        <v>445</v>
      </c>
      <c r="Q12" s="94">
        <v>152</v>
      </c>
      <c r="R12" s="98">
        <v>329</v>
      </c>
      <c r="S12" s="98">
        <v>0</v>
      </c>
      <c r="T12" s="99">
        <v>138</v>
      </c>
      <c r="U12" s="99">
        <v>13</v>
      </c>
      <c r="V12" s="100">
        <v>205</v>
      </c>
      <c r="W12" s="100">
        <v>124</v>
      </c>
      <c r="X12" s="96">
        <v>167</v>
      </c>
      <c r="Y12" s="96">
        <v>56</v>
      </c>
      <c r="Z12" s="97">
        <v>234</v>
      </c>
      <c r="AA12" s="97">
        <v>147</v>
      </c>
      <c r="AB12" s="21">
        <f t="shared" si="1"/>
        <v>738.98533424283767</v>
      </c>
      <c r="AC12" s="21">
        <f>IFERROR(INT(AB12*'udziały-w-rynku'!$C$27),0)</f>
        <v>3681</v>
      </c>
      <c r="AD12" s="95">
        <f t="shared" si="2"/>
        <v>3681</v>
      </c>
      <c r="AE12" s="34">
        <f t="shared" si="3"/>
        <v>-154</v>
      </c>
      <c r="AF12" s="31">
        <f t="shared" si="4"/>
        <v>0.9598435462842243</v>
      </c>
      <c r="AG12" s="70" t="s">
        <v>429</v>
      </c>
      <c r="AH12" s="125" t="s">
        <v>426</v>
      </c>
      <c r="AI12" s="70">
        <f t="shared" si="5"/>
        <v>3835</v>
      </c>
      <c r="AJ12" s="71">
        <f t="shared" si="6"/>
        <v>1.0854582558511437E-2</v>
      </c>
      <c r="AK12" s="161">
        <f t="shared" si="7"/>
        <v>3642.2551775085126</v>
      </c>
      <c r="AL12" s="123">
        <f>INT(IFERROR(T12*(1/($O12/$N12)),0)*'udziały-w-rynku'!$C$27)</f>
        <v>1141</v>
      </c>
      <c r="AM12" s="123">
        <f>INT(IFERROR(V12*(1/($O12/$N12)),0)*'udziały-w-rynku'!$C$27)</f>
        <v>1695</v>
      </c>
      <c r="AN12" s="21">
        <f t="shared" si="8"/>
        <v>546.35095497953614</v>
      </c>
      <c r="AO12" s="21">
        <f>IFERROR(INT(AN12*'udziały-w-rynku'!$C$27),0)</f>
        <v>2721</v>
      </c>
      <c r="AP12" s="170">
        <f t="shared" si="9"/>
        <v>2721</v>
      </c>
      <c r="AQ12" s="102">
        <f t="shared" si="10"/>
        <v>220.60843049327354</v>
      </c>
      <c r="AR12" s="102">
        <f t="shared" si="11"/>
        <v>-2500.3915695067262</v>
      </c>
      <c r="AS12" s="184">
        <f t="shared" si="12"/>
        <v>-0.91892376681614341</v>
      </c>
      <c r="AT12" s="40">
        <f>INT(IFERROR(X12*(1/($O12/$N12)),0)*'udziały-w-rynku'!$C$27)</f>
        <v>1381</v>
      </c>
      <c r="AU12" s="40">
        <f>INT(IFERROR(Z12*(1/($O12/$N12)),0)*'udziały-w-rynku'!$C$27)</f>
        <v>1935</v>
      </c>
      <c r="AV12" s="102">
        <f t="shared" si="13"/>
        <v>16725</v>
      </c>
    </row>
    <row r="13" spans="1:50">
      <c r="A13" s="18">
        <v>3001</v>
      </c>
      <c r="B13" s="8" t="s">
        <v>15</v>
      </c>
      <c r="C13" s="8" t="s">
        <v>2</v>
      </c>
      <c r="D13" s="8" t="s">
        <v>3</v>
      </c>
      <c r="E13" s="8" t="s">
        <v>4</v>
      </c>
      <c r="F13" s="177">
        <v>3001</v>
      </c>
      <c r="G13" s="177" t="s">
        <v>15</v>
      </c>
      <c r="H13" s="157">
        <v>7713</v>
      </c>
      <c r="I13" s="178">
        <f>VLOOKUP(B13,mieszkancy_GUS_2017!$B$36:$D$64,3,FALSE)</f>
        <v>5.1610644257703078E-2</v>
      </c>
      <c r="J13" s="176">
        <f t="shared" si="0"/>
        <v>7314</v>
      </c>
      <c r="K13" s="176">
        <f t="shared" ref="K13:K23" si="14">SUMIFS(J:J,G:G,G13)</f>
        <v>13094</v>
      </c>
      <c r="L13" s="176">
        <v>2355</v>
      </c>
      <c r="M13" s="176">
        <f t="shared" ref="M13:M23" si="15">SUMIFS(L:L,G:G,G13)</f>
        <v>3626</v>
      </c>
      <c r="N13" s="120">
        <v>1725</v>
      </c>
      <c r="O13" s="120">
        <v>1125</v>
      </c>
      <c r="P13" s="94">
        <v>789</v>
      </c>
      <c r="Q13" s="94">
        <v>316</v>
      </c>
      <c r="R13" s="98">
        <v>327</v>
      </c>
      <c r="S13" s="98">
        <v>0</v>
      </c>
      <c r="T13" s="99">
        <v>238</v>
      </c>
      <c r="U13" s="99">
        <v>19</v>
      </c>
      <c r="V13" s="100">
        <v>204</v>
      </c>
      <c r="W13" s="100">
        <v>142</v>
      </c>
      <c r="X13" s="96">
        <v>215</v>
      </c>
      <c r="Y13" s="96">
        <v>257</v>
      </c>
      <c r="Z13" s="97">
        <v>190</v>
      </c>
      <c r="AA13" s="97">
        <v>107</v>
      </c>
      <c r="AB13" s="21">
        <f t="shared" si="1"/>
        <v>1209.8</v>
      </c>
      <c r="AC13" s="21">
        <f>IFERROR(INT(AB13*'udziały-w-rynku'!$C$27),0)</f>
        <v>6026</v>
      </c>
      <c r="AD13" s="95">
        <f t="shared" si="2"/>
        <v>6026</v>
      </c>
      <c r="AE13" s="34">
        <f t="shared" si="3"/>
        <v>-1288</v>
      </c>
      <c r="AF13" s="31">
        <f t="shared" si="4"/>
        <v>0.82389937106918243</v>
      </c>
      <c r="AG13" s="70" t="s">
        <v>429</v>
      </c>
      <c r="AH13" s="125" t="s">
        <v>426</v>
      </c>
      <c r="AI13" s="70">
        <f t="shared" si="5"/>
        <v>7314</v>
      </c>
      <c r="AJ13" s="71">
        <f t="shared" si="6"/>
        <v>2.0701542850835111E-2</v>
      </c>
      <c r="AK13" s="161">
        <f t="shared" si="7"/>
        <v>6946.4027035977215</v>
      </c>
      <c r="AL13" s="123">
        <f>INT(IFERROR(T13*(1/($O13/$N13)),0)*'udziały-w-rynku'!$C$27)</f>
        <v>1817</v>
      </c>
      <c r="AM13" s="123">
        <f>INT(IFERROR(V13*(1/($O13/$N13)),0)*'udziały-w-rynku'!$C$27)</f>
        <v>1558</v>
      </c>
      <c r="AN13" s="21">
        <f t="shared" si="8"/>
        <v>501.4</v>
      </c>
      <c r="AO13" s="21">
        <f>IFERROR(INT(AN13*'udziały-w-rynku'!$C$27),0)</f>
        <v>2497</v>
      </c>
      <c r="AP13" s="170">
        <f t="shared" si="9"/>
        <v>2497</v>
      </c>
      <c r="AQ13" s="102">
        <f t="shared" si="10"/>
        <v>1540.18727082242</v>
      </c>
      <c r="AR13" s="102">
        <f t="shared" si="11"/>
        <v>-956.81272917757997</v>
      </c>
      <c r="AS13" s="184">
        <f t="shared" si="12"/>
        <v>-0.38318491356731277</v>
      </c>
      <c r="AT13" s="40">
        <f>INT(IFERROR(X13*(1/($O13/$N13)),0)*'udziały-w-rynku'!$C$27)</f>
        <v>1642</v>
      </c>
      <c r="AU13" s="40">
        <f>INT(IFERROR(Z13*(1/($O13/$N13)),0)*'udziały-w-rynku'!$C$27)</f>
        <v>1451</v>
      </c>
      <c r="AV13" s="102">
        <f t="shared" si="13"/>
        <v>3818</v>
      </c>
    </row>
    <row r="14" spans="1:50">
      <c r="A14" s="18">
        <v>3002</v>
      </c>
      <c r="B14" s="8" t="s">
        <v>15</v>
      </c>
      <c r="C14" s="8" t="s">
        <v>2</v>
      </c>
      <c r="D14" s="8" t="s">
        <v>3</v>
      </c>
      <c r="E14" s="8" t="s">
        <v>4</v>
      </c>
      <c r="F14" s="177">
        <v>3002</v>
      </c>
      <c r="G14" s="177" t="s">
        <v>15</v>
      </c>
      <c r="H14" s="157">
        <v>6095</v>
      </c>
      <c r="I14" s="178">
        <f>VLOOKUP(B14,mieszkancy_GUS_2017!$B$36:$D$64,3,FALSE)</f>
        <v>5.1610644257703078E-2</v>
      </c>
      <c r="J14" s="176">
        <f t="shared" si="0"/>
        <v>5780</v>
      </c>
      <c r="K14" s="176">
        <f t="shared" si="14"/>
        <v>13094</v>
      </c>
      <c r="L14" s="176">
        <v>1271</v>
      </c>
      <c r="M14" s="176">
        <f t="shared" si="15"/>
        <v>3626</v>
      </c>
      <c r="N14" s="120">
        <v>1725</v>
      </c>
      <c r="O14" s="120">
        <v>1125</v>
      </c>
      <c r="P14" s="94">
        <v>726</v>
      </c>
      <c r="Q14" s="94">
        <v>351</v>
      </c>
      <c r="R14" s="98">
        <v>173</v>
      </c>
      <c r="S14" s="98">
        <v>0</v>
      </c>
      <c r="T14" s="99">
        <v>305</v>
      </c>
      <c r="U14" s="99">
        <v>274</v>
      </c>
      <c r="V14" s="100">
        <v>223</v>
      </c>
      <c r="W14" s="100">
        <v>304</v>
      </c>
      <c r="X14" s="96">
        <v>130</v>
      </c>
      <c r="Y14" s="96">
        <v>13</v>
      </c>
      <c r="Z14" s="97">
        <v>130</v>
      </c>
      <c r="AA14" s="97">
        <v>87</v>
      </c>
      <c r="AB14" s="21">
        <f t="shared" si="1"/>
        <v>1113.1999999999998</v>
      </c>
      <c r="AC14" s="21">
        <f>IFERROR(INT(AB14*'udziały-w-rynku'!$C$27),0)</f>
        <v>5545</v>
      </c>
      <c r="AD14" s="95">
        <f t="shared" si="2"/>
        <v>5545</v>
      </c>
      <c r="AE14" s="34">
        <f t="shared" si="3"/>
        <v>-235</v>
      </c>
      <c r="AF14" s="31">
        <f t="shared" si="4"/>
        <v>0.95934256055363321</v>
      </c>
      <c r="AG14" s="70" t="s">
        <v>429</v>
      </c>
      <c r="AH14" s="125" t="s">
        <v>426</v>
      </c>
      <c r="AI14" s="70">
        <f t="shared" si="5"/>
        <v>5780</v>
      </c>
      <c r="AJ14" s="71">
        <f t="shared" si="6"/>
        <v>1.6359709827430534E-2</v>
      </c>
      <c r="AK14" s="161">
        <f t="shared" si="7"/>
        <v>5489.5006325943159</v>
      </c>
      <c r="AL14" s="123">
        <f>INT(IFERROR(T14*(1/($O14/$N14)),0)*'udziały-w-rynku'!$C$27)</f>
        <v>2329</v>
      </c>
      <c r="AM14" s="123">
        <f>INT(IFERROR(V14*(1/($O14/$N14)),0)*'udziały-w-rynku'!$C$27)</f>
        <v>1703</v>
      </c>
      <c r="AN14" s="21">
        <f t="shared" si="8"/>
        <v>265.26666666666665</v>
      </c>
      <c r="AO14" s="21">
        <f>IFERROR(INT(AN14*'udziały-w-rynku'!$C$27),0)</f>
        <v>1321</v>
      </c>
      <c r="AP14" s="170">
        <f t="shared" si="9"/>
        <v>1321</v>
      </c>
      <c r="AQ14" s="102">
        <f t="shared" si="10"/>
        <v>439.75667888947095</v>
      </c>
      <c r="AR14" s="102">
        <f t="shared" si="11"/>
        <v>-881.243321110529</v>
      </c>
      <c r="AS14" s="184">
        <f t="shared" si="12"/>
        <v>-0.66710319539025664</v>
      </c>
      <c r="AT14" s="40">
        <f>INT(IFERROR(X14*(1/($O14/$N14)),0)*'udziały-w-rynku'!$C$27)</f>
        <v>993</v>
      </c>
      <c r="AU14" s="40">
        <f>INT(IFERROR(Z14*(1/($O14/$N14)),0)*'udziały-w-rynku'!$C$27)</f>
        <v>993</v>
      </c>
      <c r="AV14" s="102">
        <f t="shared" si="13"/>
        <v>3818</v>
      </c>
    </row>
    <row r="15" spans="1:50">
      <c r="A15" s="18">
        <v>4001</v>
      </c>
      <c r="B15" s="8" t="s">
        <v>21</v>
      </c>
      <c r="C15" s="8" t="s">
        <v>20</v>
      </c>
      <c r="D15" s="8" t="s">
        <v>10</v>
      </c>
      <c r="E15" s="8" t="s">
        <v>12</v>
      </c>
      <c r="F15" s="177">
        <v>4001</v>
      </c>
      <c r="G15" s="177" t="s">
        <v>371</v>
      </c>
      <c r="H15" s="157">
        <v>15153</v>
      </c>
      <c r="I15" s="178">
        <f>VLOOKUP(B15,mieszkancy_GUS_2017!$B$36:$D$64,3,FALSE)</f>
        <v>5.0999180482884703E-2</v>
      </c>
      <c r="J15" s="176">
        <f t="shared" si="0"/>
        <v>14380</v>
      </c>
      <c r="K15" s="176">
        <f t="shared" si="14"/>
        <v>21227</v>
      </c>
      <c r="L15" s="176">
        <v>6828</v>
      </c>
      <c r="M15" s="176">
        <f t="shared" si="15"/>
        <v>10345</v>
      </c>
      <c r="N15" s="120">
        <v>2229</v>
      </c>
      <c r="O15" s="120">
        <v>1253</v>
      </c>
      <c r="P15" s="94">
        <v>1314</v>
      </c>
      <c r="Q15" s="94">
        <v>714</v>
      </c>
      <c r="R15" s="98">
        <v>569</v>
      </c>
      <c r="S15" s="98">
        <v>0</v>
      </c>
      <c r="T15" s="99">
        <v>493</v>
      </c>
      <c r="U15" s="99">
        <v>526</v>
      </c>
      <c r="V15" s="100">
        <v>364</v>
      </c>
      <c r="W15" s="100">
        <v>34</v>
      </c>
      <c r="X15" s="96">
        <v>490</v>
      </c>
      <c r="Y15" s="96">
        <v>8</v>
      </c>
      <c r="Z15" s="97">
        <v>240</v>
      </c>
      <c r="AA15" s="97">
        <v>177</v>
      </c>
      <c r="AB15" s="21">
        <f t="shared" si="1"/>
        <v>2337.5147645650441</v>
      </c>
      <c r="AC15" s="21">
        <f>IFERROR(INT(AB15*'udziały-w-rynku'!$C$27),0)</f>
        <v>11644</v>
      </c>
      <c r="AD15" s="95">
        <f t="shared" si="2"/>
        <v>11644</v>
      </c>
      <c r="AE15" s="34">
        <f t="shared" si="3"/>
        <v>-2736</v>
      </c>
      <c r="AF15" s="31">
        <f t="shared" si="4"/>
        <v>0.8097357440890125</v>
      </c>
      <c r="AG15" s="70" t="s">
        <v>429</v>
      </c>
      <c r="AH15" s="125" t="s">
        <v>426</v>
      </c>
      <c r="AI15" s="70">
        <f t="shared" si="5"/>
        <v>14380</v>
      </c>
      <c r="AJ15" s="71">
        <f t="shared" si="6"/>
        <v>4.070114659488773E-2</v>
      </c>
      <c r="AK15" s="161">
        <f t="shared" si="7"/>
        <v>13657.269739914578</v>
      </c>
      <c r="AL15" s="123">
        <f>INT(IFERROR(T15*(1/($O15/$N15)),0)*'udziały-w-rynku'!$C$27)</f>
        <v>4369</v>
      </c>
      <c r="AM15" s="123">
        <f>INT(IFERROR(V15*(1/($O15/$N15)),0)*'udziały-w-rynku'!$C$27)</f>
        <v>3225</v>
      </c>
      <c r="AN15" s="21">
        <f t="shared" si="8"/>
        <v>1012.2114924181964</v>
      </c>
      <c r="AO15" s="21">
        <f>IFERROR(INT(AN15*'udziały-w-rynku'!$C$27),0)</f>
        <v>5042</v>
      </c>
      <c r="AP15" s="170">
        <f t="shared" si="9"/>
        <v>5042</v>
      </c>
      <c r="AQ15" s="102">
        <f t="shared" si="10"/>
        <v>5473.2553259141496</v>
      </c>
      <c r="AR15" s="102">
        <f t="shared" si="11"/>
        <v>431.25532591414958</v>
      </c>
      <c r="AS15" s="184">
        <f t="shared" si="12"/>
        <v>8.5532591414944389E-2</v>
      </c>
      <c r="AT15" s="40">
        <f>INT(IFERROR(X15*(1/($O15/$N15)),0)*'udziały-w-rynku'!$C$27)</f>
        <v>4342</v>
      </c>
      <c r="AU15" s="40">
        <f>INT(IFERROR(Z15*(1/($O15/$N15)),0)*'udziały-w-rynku'!$C$27)</f>
        <v>2126</v>
      </c>
      <c r="AV15" s="102">
        <f t="shared" si="13"/>
        <v>6290</v>
      </c>
    </row>
    <row r="16" spans="1:50">
      <c r="A16" s="18">
        <v>4002</v>
      </c>
      <c r="B16" s="8" t="s">
        <v>19</v>
      </c>
      <c r="C16" s="8" t="s">
        <v>20</v>
      </c>
      <c r="D16" s="8" t="s">
        <v>10</v>
      </c>
      <c r="E16" s="8" t="s">
        <v>4</v>
      </c>
      <c r="F16" s="177">
        <v>4002</v>
      </c>
      <c r="G16" s="177" t="s">
        <v>371</v>
      </c>
      <c r="H16" s="157">
        <v>2499</v>
      </c>
      <c r="I16" s="178">
        <f>VLOOKUP(B16,mieszkancy_GUS_2017!$B$36:$D$64,3,FALSE)</f>
        <v>4.6057127237939047E-2</v>
      </c>
      <c r="J16" s="176">
        <f t="shared" si="0"/>
        <v>2383</v>
      </c>
      <c r="K16" s="176">
        <f t="shared" si="14"/>
        <v>21227</v>
      </c>
      <c r="L16" s="176">
        <v>2505</v>
      </c>
      <c r="M16" s="176">
        <f t="shared" si="15"/>
        <v>10345</v>
      </c>
      <c r="N16" s="120">
        <v>2229</v>
      </c>
      <c r="O16" s="120">
        <v>1253</v>
      </c>
      <c r="P16" s="94">
        <v>208</v>
      </c>
      <c r="Q16" s="94">
        <v>53</v>
      </c>
      <c r="R16" s="98">
        <v>76</v>
      </c>
      <c r="S16" s="98">
        <v>0</v>
      </c>
      <c r="T16" s="99">
        <v>82</v>
      </c>
      <c r="U16" s="99">
        <v>46</v>
      </c>
      <c r="V16" s="100">
        <v>74</v>
      </c>
      <c r="W16" s="100">
        <v>19</v>
      </c>
      <c r="X16" s="96">
        <v>58</v>
      </c>
      <c r="Y16" s="96">
        <v>-1</v>
      </c>
      <c r="Z16" s="97">
        <v>65</v>
      </c>
      <c r="AA16" s="97">
        <v>42</v>
      </c>
      <c r="AB16" s="21">
        <f t="shared" si="1"/>
        <v>370.0175578611333</v>
      </c>
      <c r="AC16" s="21">
        <f>IFERROR(INT(AB16*'udziały-w-rynku'!$C$27),0)</f>
        <v>1843</v>
      </c>
      <c r="AD16" s="95">
        <f t="shared" si="2"/>
        <v>1843</v>
      </c>
      <c r="AE16" s="34">
        <f t="shared" si="3"/>
        <v>-540</v>
      </c>
      <c r="AF16" s="31">
        <f t="shared" si="4"/>
        <v>0.77339488040285354</v>
      </c>
      <c r="AG16" s="70" t="s">
        <v>429</v>
      </c>
      <c r="AH16" s="125" t="s">
        <v>426</v>
      </c>
      <c r="AI16" s="70">
        <f t="shared" si="5"/>
        <v>2383</v>
      </c>
      <c r="AJ16" s="71">
        <f t="shared" si="6"/>
        <v>6.7448423042849419E-3</v>
      </c>
      <c r="AK16" s="161">
        <f t="shared" si="7"/>
        <v>2263.2318352028124</v>
      </c>
      <c r="AL16" s="123">
        <f>INT(IFERROR(T16*(1/($O16/$N16)),0)*'udziały-w-rynku'!$C$27)</f>
        <v>726</v>
      </c>
      <c r="AM16" s="123">
        <f>INT(IFERROR(V16*(1/($O16/$N16)),0)*'udziały-w-rynku'!$C$27)</f>
        <v>655</v>
      </c>
      <c r="AN16" s="21">
        <f t="shared" si="8"/>
        <v>135.19872306464487</v>
      </c>
      <c r="AO16" s="21">
        <f>IFERROR(INT(AN16*'udziały-w-rynku'!$C$27),0)</f>
        <v>673</v>
      </c>
      <c r="AP16" s="170">
        <f t="shared" si="9"/>
        <v>673</v>
      </c>
      <c r="AQ16" s="102">
        <f t="shared" si="10"/>
        <v>268.0230524642289</v>
      </c>
      <c r="AR16" s="102">
        <f t="shared" si="11"/>
        <v>-404.9769475357711</v>
      </c>
      <c r="AS16" s="184">
        <f t="shared" si="12"/>
        <v>-0.60174880763116068</v>
      </c>
      <c r="AT16" s="40">
        <f>INT(IFERROR(X16*(1/($O16/$N16)),0)*'udziały-w-rynku'!$C$27)</f>
        <v>514</v>
      </c>
      <c r="AU16" s="40">
        <f>INT(IFERROR(Z16*(1/($O16/$N16)),0)*'udziały-w-rynku'!$C$27)</f>
        <v>576</v>
      </c>
      <c r="AV16" s="102">
        <f t="shared" si="13"/>
        <v>6290</v>
      </c>
    </row>
    <row r="17" spans="1:48">
      <c r="A17" s="18">
        <v>4003</v>
      </c>
      <c r="B17" s="8" t="s">
        <v>19</v>
      </c>
      <c r="C17" s="8" t="s">
        <v>20</v>
      </c>
      <c r="D17" s="8" t="s">
        <v>10</v>
      </c>
      <c r="E17" s="8" t="s">
        <v>4</v>
      </c>
      <c r="F17" s="177">
        <v>4003</v>
      </c>
      <c r="G17" s="177" t="s">
        <v>371</v>
      </c>
      <c r="H17" s="157">
        <v>3088</v>
      </c>
      <c r="I17" s="178">
        <f>VLOOKUP(B17,mieszkancy_GUS_2017!$B$36:$D$64,3,FALSE)</f>
        <v>4.6057127237939047E-2</v>
      </c>
      <c r="J17" s="176">
        <f t="shared" si="0"/>
        <v>2945</v>
      </c>
      <c r="K17" s="176">
        <f t="shared" si="14"/>
        <v>21227</v>
      </c>
      <c r="L17" s="176">
        <v>701</v>
      </c>
      <c r="M17" s="176">
        <f t="shared" si="15"/>
        <v>10345</v>
      </c>
      <c r="N17" s="120">
        <v>2229</v>
      </c>
      <c r="O17" s="120">
        <v>1253</v>
      </c>
      <c r="P17" s="94">
        <v>106</v>
      </c>
      <c r="Q17" s="94">
        <v>39</v>
      </c>
      <c r="R17" s="98">
        <v>26</v>
      </c>
      <c r="S17" s="98">
        <v>0</v>
      </c>
      <c r="T17" s="99">
        <v>55</v>
      </c>
      <c r="U17" s="99">
        <v>401</v>
      </c>
      <c r="V17" s="100">
        <v>43</v>
      </c>
      <c r="W17" s="100">
        <v>37</v>
      </c>
      <c r="X17" s="96">
        <v>21</v>
      </c>
      <c r="Y17" s="96">
        <v>13</v>
      </c>
      <c r="Z17" s="97">
        <v>33</v>
      </c>
      <c r="AA17" s="97">
        <v>15</v>
      </c>
      <c r="AB17" s="21">
        <f t="shared" si="1"/>
        <v>188.56664006384676</v>
      </c>
      <c r="AC17" s="21">
        <f>IFERROR(INT(AB17*'udziały-w-rynku'!$C$27),0)</f>
        <v>939</v>
      </c>
      <c r="AD17" s="95">
        <f t="shared" si="2"/>
        <v>939</v>
      </c>
      <c r="AE17" s="34">
        <f t="shared" si="3"/>
        <v>-2006</v>
      </c>
      <c r="AF17" s="31">
        <f t="shared" si="4"/>
        <v>0.31884550084889646</v>
      </c>
      <c r="AG17" s="70" t="s">
        <v>429</v>
      </c>
      <c r="AH17" s="125" t="s">
        <v>426</v>
      </c>
      <c r="AI17" s="70">
        <f t="shared" si="5"/>
        <v>2945</v>
      </c>
      <c r="AJ17" s="71">
        <f t="shared" si="6"/>
        <v>8.3355268930420286E-3</v>
      </c>
      <c r="AK17" s="161">
        <f t="shared" si="7"/>
        <v>2796.9860489602529</v>
      </c>
      <c r="AL17" s="123">
        <f>INT(IFERROR(T17*(1/($O17/$N17)),0)*'udziały-w-rynku'!$C$27)</f>
        <v>487</v>
      </c>
      <c r="AM17" s="123">
        <f>INT(IFERROR(V17*(1/($O17/$N17)),0)*'udziały-w-rynku'!$C$27)</f>
        <v>381</v>
      </c>
      <c r="AN17" s="21">
        <f t="shared" si="8"/>
        <v>46.252194732641662</v>
      </c>
      <c r="AO17" s="21">
        <f>IFERROR(INT(AN17*'udziały-w-rynku'!$C$27),0)</f>
        <v>230</v>
      </c>
      <c r="AP17" s="170">
        <f t="shared" si="9"/>
        <v>230</v>
      </c>
      <c r="AQ17" s="102">
        <f t="shared" si="10"/>
        <v>25.632750397456281</v>
      </c>
      <c r="AR17" s="102">
        <f t="shared" si="11"/>
        <v>-204.36724960254372</v>
      </c>
      <c r="AS17" s="184">
        <f t="shared" si="12"/>
        <v>-0.88855325914149441</v>
      </c>
      <c r="AT17" s="40">
        <f>INT(IFERROR(X17*(1/($O17/$N17)),0)*'udziały-w-rynku'!$C$27)</f>
        <v>186</v>
      </c>
      <c r="AU17" s="40">
        <f>INT(IFERROR(Z17*(1/($O17/$N17)),0)*'udziały-w-rynku'!$C$27)</f>
        <v>292</v>
      </c>
      <c r="AV17" s="102">
        <f t="shared" si="13"/>
        <v>6290</v>
      </c>
    </row>
    <row r="18" spans="1:48">
      <c r="A18" s="18">
        <v>4004</v>
      </c>
      <c r="B18" s="8" t="s">
        <v>19</v>
      </c>
      <c r="C18" s="8" t="s">
        <v>20</v>
      </c>
      <c r="D18" s="8" t="s">
        <v>10</v>
      </c>
      <c r="E18" s="8" t="s">
        <v>4</v>
      </c>
      <c r="F18" s="177">
        <v>4004</v>
      </c>
      <c r="G18" s="177" t="s">
        <v>371</v>
      </c>
      <c r="H18" s="157">
        <v>1593</v>
      </c>
      <c r="I18" s="178">
        <f>VLOOKUP(B18,mieszkancy_GUS_2017!$B$36:$D$64,3,FALSE)</f>
        <v>4.6057127237939047E-2</v>
      </c>
      <c r="J18" s="176">
        <f t="shared" si="0"/>
        <v>1519</v>
      </c>
      <c r="K18" s="176">
        <f t="shared" si="14"/>
        <v>21227</v>
      </c>
      <c r="L18" s="176">
        <v>311</v>
      </c>
      <c r="M18" s="176">
        <f t="shared" si="15"/>
        <v>10345</v>
      </c>
      <c r="N18" s="120">
        <v>2229</v>
      </c>
      <c r="O18" s="120">
        <v>1253</v>
      </c>
      <c r="P18" s="94">
        <v>107</v>
      </c>
      <c r="Q18" s="94">
        <v>36</v>
      </c>
      <c r="R18" s="98">
        <v>39</v>
      </c>
      <c r="S18" s="98">
        <v>0</v>
      </c>
      <c r="T18" s="99">
        <v>40</v>
      </c>
      <c r="U18" s="99">
        <v>101</v>
      </c>
      <c r="V18" s="100">
        <v>59</v>
      </c>
      <c r="W18" s="100">
        <v>34</v>
      </c>
      <c r="X18" s="96">
        <v>20</v>
      </c>
      <c r="Y18" s="96">
        <v>6</v>
      </c>
      <c r="Z18" s="97">
        <v>67</v>
      </c>
      <c r="AA18" s="97">
        <v>44</v>
      </c>
      <c r="AB18" s="21">
        <f t="shared" si="1"/>
        <v>190.34557063048683</v>
      </c>
      <c r="AC18" s="21">
        <f>IFERROR(INT(AB18*'udziały-w-rynku'!$C$27),0)</f>
        <v>948</v>
      </c>
      <c r="AD18" s="95">
        <f t="shared" si="2"/>
        <v>948</v>
      </c>
      <c r="AE18" s="34">
        <f t="shared" si="3"/>
        <v>-571</v>
      </c>
      <c r="AF18" s="31">
        <f t="shared" si="4"/>
        <v>0.62409479921000655</v>
      </c>
      <c r="AG18" s="70" t="s">
        <v>429</v>
      </c>
      <c r="AH18" s="125" t="s">
        <v>426</v>
      </c>
      <c r="AI18" s="70">
        <f t="shared" si="5"/>
        <v>1519</v>
      </c>
      <c r="AJ18" s="71">
        <f t="shared" si="6"/>
        <v>4.299377029042731E-3</v>
      </c>
      <c r="AK18" s="161">
        <f t="shared" si="7"/>
        <v>1442.6559620952883</v>
      </c>
      <c r="AL18" s="123">
        <f>INT(IFERROR(T18*(1/($O18/$N18)),0)*'udziały-w-rynku'!$C$27)</f>
        <v>354</v>
      </c>
      <c r="AM18" s="123">
        <f>INT(IFERROR(V18*(1/($O18/$N18)),0)*'udziały-w-rynku'!$C$27)</f>
        <v>522</v>
      </c>
      <c r="AN18" s="21">
        <f t="shared" si="8"/>
        <v>69.37829209896249</v>
      </c>
      <c r="AO18" s="21">
        <f>IFERROR(INT(AN18*'udziały-w-rynku'!$C$27),0)</f>
        <v>345</v>
      </c>
      <c r="AP18" s="170">
        <f t="shared" si="9"/>
        <v>345</v>
      </c>
      <c r="AQ18" s="102">
        <f t="shared" si="10"/>
        <v>17.058028616852145</v>
      </c>
      <c r="AR18" s="102">
        <f t="shared" si="11"/>
        <v>-327.94197138314786</v>
      </c>
      <c r="AS18" s="184">
        <f t="shared" si="12"/>
        <v>-0.95055643879173291</v>
      </c>
      <c r="AT18" s="40">
        <f>INT(IFERROR(X18*(1/($O18/$N18)),0)*'udziały-w-rynku'!$C$27)</f>
        <v>177</v>
      </c>
      <c r="AU18" s="40">
        <f>INT(IFERROR(Z18*(1/($O18/$N18)),0)*'udziały-w-rynku'!$C$27)</f>
        <v>593</v>
      </c>
      <c r="AV18" s="102">
        <f t="shared" si="13"/>
        <v>6290</v>
      </c>
    </row>
    <row r="19" spans="1:48">
      <c r="A19" s="18">
        <v>5001</v>
      </c>
      <c r="B19" s="8" t="s">
        <v>16</v>
      </c>
      <c r="C19" s="8" t="s">
        <v>2</v>
      </c>
      <c r="D19" s="8" t="s">
        <v>3</v>
      </c>
      <c r="E19" s="8" t="s">
        <v>4</v>
      </c>
      <c r="F19" s="177">
        <v>5001</v>
      </c>
      <c r="G19" s="177" t="s">
        <v>16</v>
      </c>
      <c r="H19" s="157">
        <v>2860</v>
      </c>
      <c r="I19" s="178">
        <f>VLOOKUP(B19,mieszkancy_GUS_2017!$B$36:$D$64,3,FALSE)</f>
        <v>6.024259673375347E-2</v>
      </c>
      <c r="J19" s="176">
        <f t="shared" si="0"/>
        <v>2687</v>
      </c>
      <c r="K19" s="176">
        <f t="shared" si="14"/>
        <v>27246</v>
      </c>
      <c r="L19" s="176">
        <v>695</v>
      </c>
      <c r="M19" s="176">
        <f t="shared" si="15"/>
        <v>9653</v>
      </c>
      <c r="N19" s="120">
        <v>4347</v>
      </c>
      <c r="O19" s="120">
        <v>2618</v>
      </c>
      <c r="P19" s="94">
        <v>161</v>
      </c>
      <c r="Q19" s="94">
        <v>61</v>
      </c>
      <c r="R19" s="98">
        <v>83</v>
      </c>
      <c r="S19" s="98">
        <v>0</v>
      </c>
      <c r="T19" s="99">
        <v>38</v>
      </c>
      <c r="U19" s="99">
        <v>43</v>
      </c>
      <c r="V19" s="100">
        <v>54</v>
      </c>
      <c r="W19" s="100">
        <v>36</v>
      </c>
      <c r="X19" s="96">
        <v>45</v>
      </c>
      <c r="Y19" s="96">
        <v>157</v>
      </c>
      <c r="Z19" s="97">
        <v>57</v>
      </c>
      <c r="AA19" s="97">
        <v>27</v>
      </c>
      <c r="AB19" s="21">
        <f t="shared" si="1"/>
        <v>267.32887700534758</v>
      </c>
      <c r="AC19" s="21">
        <f>IFERROR(INT(AB19*'udziały-w-rynku'!$C$27),0)</f>
        <v>1331</v>
      </c>
      <c r="AD19" s="95">
        <f t="shared" si="2"/>
        <v>1331</v>
      </c>
      <c r="AE19" s="34">
        <f t="shared" si="3"/>
        <v>-1356</v>
      </c>
      <c r="AF19" s="31">
        <f t="shared" si="4"/>
        <v>0.49534797171566802</v>
      </c>
      <c r="AG19" s="70" t="s">
        <v>429</v>
      </c>
      <c r="AH19" s="125" t="s">
        <v>426</v>
      </c>
      <c r="AI19" s="70">
        <f t="shared" si="5"/>
        <v>2687</v>
      </c>
      <c r="AJ19" s="71">
        <f t="shared" si="6"/>
        <v>7.6052837900183129E-3</v>
      </c>
      <c r="AK19" s="161">
        <f t="shared" si="7"/>
        <v>2551.9529757406449</v>
      </c>
      <c r="AL19" s="123">
        <f>INT(IFERROR(T19*(1/($O19/$N19)),0)*'udziały-w-rynku'!$C$27)</f>
        <v>314</v>
      </c>
      <c r="AM19" s="123">
        <f>INT(IFERROR(V19*(1/($O19/$N19)),0)*'udziały-w-rynku'!$C$27)</f>
        <v>446</v>
      </c>
      <c r="AN19" s="21">
        <f t="shared" si="8"/>
        <v>137.81550802139037</v>
      </c>
      <c r="AO19" s="21">
        <f>IFERROR(INT(AN19*'udziały-w-rynku'!$C$27),0)</f>
        <v>686</v>
      </c>
      <c r="AP19" s="170">
        <f t="shared" si="9"/>
        <v>686</v>
      </c>
      <c r="AQ19" s="102">
        <f t="shared" si="10"/>
        <v>36.601412559496396</v>
      </c>
      <c r="AR19" s="102">
        <f t="shared" si="11"/>
        <v>-649.39858744050366</v>
      </c>
      <c r="AS19" s="184">
        <f t="shared" si="12"/>
        <v>-0.9466451711960695</v>
      </c>
      <c r="AT19" s="40">
        <f>INT(IFERROR(X19*(1/($O19/$N19)),0)*'udziały-w-rynku'!$C$27)</f>
        <v>372</v>
      </c>
      <c r="AU19" s="40">
        <f>INT(IFERROR(Z19*(1/($O19/$N19)),0)*'udziały-w-rynku'!$C$27)</f>
        <v>471</v>
      </c>
      <c r="AV19" s="102">
        <f t="shared" si="13"/>
        <v>13026</v>
      </c>
    </row>
    <row r="20" spans="1:48">
      <c r="A20" s="18">
        <v>5002</v>
      </c>
      <c r="B20" s="8" t="s">
        <v>16</v>
      </c>
      <c r="C20" s="8" t="s">
        <v>2</v>
      </c>
      <c r="D20" s="8" t="s">
        <v>3</v>
      </c>
      <c r="E20" s="8" t="s">
        <v>4</v>
      </c>
      <c r="F20" s="177">
        <v>5002</v>
      </c>
      <c r="G20" s="177" t="s">
        <v>16</v>
      </c>
      <c r="H20" s="157">
        <v>3746</v>
      </c>
      <c r="I20" s="178">
        <f>VLOOKUP(B20,mieszkancy_GUS_2017!$B$36:$D$64,3,FALSE)</f>
        <v>6.024259673375347E-2</v>
      </c>
      <c r="J20" s="176">
        <f t="shared" si="0"/>
        <v>3520</v>
      </c>
      <c r="K20" s="176">
        <f t="shared" si="14"/>
        <v>27246</v>
      </c>
      <c r="L20" s="176">
        <v>1182</v>
      </c>
      <c r="M20" s="176">
        <f t="shared" si="15"/>
        <v>9653</v>
      </c>
      <c r="N20" s="120">
        <v>4347</v>
      </c>
      <c r="O20" s="120">
        <v>2618</v>
      </c>
      <c r="P20" s="94">
        <v>166</v>
      </c>
      <c r="Q20" s="94">
        <v>53</v>
      </c>
      <c r="R20" s="98">
        <v>51</v>
      </c>
      <c r="S20" s="98">
        <v>0</v>
      </c>
      <c r="T20" s="99">
        <v>59</v>
      </c>
      <c r="U20" s="99">
        <v>38</v>
      </c>
      <c r="V20" s="100">
        <v>74</v>
      </c>
      <c r="W20" s="100">
        <v>290</v>
      </c>
      <c r="X20" s="96">
        <v>34</v>
      </c>
      <c r="Y20" s="96">
        <v>162</v>
      </c>
      <c r="Z20" s="97">
        <v>70</v>
      </c>
      <c r="AA20" s="97">
        <v>33</v>
      </c>
      <c r="AB20" s="21">
        <f t="shared" si="1"/>
        <v>275.63101604278074</v>
      </c>
      <c r="AC20" s="21">
        <f>IFERROR(INT(AB20*'udziały-w-rynku'!$C$27),0)</f>
        <v>1373</v>
      </c>
      <c r="AD20" s="95">
        <f t="shared" si="2"/>
        <v>1373</v>
      </c>
      <c r="AE20" s="34">
        <f t="shared" si="3"/>
        <v>-2147</v>
      </c>
      <c r="AF20" s="31">
        <f t="shared" si="4"/>
        <v>0.3900568181818182</v>
      </c>
      <c r="AG20" s="70" t="s">
        <v>429</v>
      </c>
      <c r="AH20" s="125" t="s">
        <v>426</v>
      </c>
      <c r="AI20" s="70">
        <f t="shared" si="5"/>
        <v>3520</v>
      </c>
      <c r="AJ20" s="71">
        <f t="shared" si="6"/>
        <v>9.9630066769127133E-3</v>
      </c>
      <c r="AK20" s="161">
        <f t="shared" si="7"/>
        <v>3343.0868904380609</v>
      </c>
      <c r="AL20" s="123">
        <f>INT(IFERROR(T20*(1/($O20/$N20)),0)*'udziały-w-rynku'!$C$27)</f>
        <v>488</v>
      </c>
      <c r="AM20" s="123">
        <f>INT(IFERROR(V20*(1/($O20/$N20)),0)*'udziały-w-rynku'!$C$27)</f>
        <v>612</v>
      </c>
      <c r="AN20" s="21">
        <f t="shared" si="8"/>
        <v>84.681818181818187</v>
      </c>
      <c r="AO20" s="21">
        <f>IFERROR(INT(AN20*'udziały-w-rynku'!$C$27),0)</f>
        <v>421</v>
      </c>
      <c r="AP20" s="170">
        <f t="shared" si="9"/>
        <v>421</v>
      </c>
      <c r="AQ20" s="102">
        <f t="shared" si="10"/>
        <v>38.202210962690003</v>
      </c>
      <c r="AR20" s="102">
        <f t="shared" si="11"/>
        <v>-382.79778903731</v>
      </c>
      <c r="AS20" s="184">
        <f t="shared" si="12"/>
        <v>-0.90925840626439425</v>
      </c>
      <c r="AT20" s="40">
        <f>INT(IFERROR(X20*(1/($O20/$N20)),0)*'udziały-w-rynku'!$C$27)</f>
        <v>281</v>
      </c>
      <c r="AU20" s="40">
        <f>INT(IFERROR(Z20*(1/($O20/$N20)),0)*'udziały-w-rynku'!$C$27)</f>
        <v>579</v>
      </c>
      <c r="AV20" s="102">
        <f t="shared" si="13"/>
        <v>13026</v>
      </c>
    </row>
    <row r="21" spans="1:48">
      <c r="A21" s="18">
        <v>5003</v>
      </c>
      <c r="B21" s="8" t="s">
        <v>16</v>
      </c>
      <c r="C21" s="8" t="s">
        <v>2</v>
      </c>
      <c r="D21" s="8" t="s">
        <v>3</v>
      </c>
      <c r="E21" s="8" t="s">
        <v>4</v>
      </c>
      <c r="F21" s="177">
        <v>5003</v>
      </c>
      <c r="G21" s="177" t="s">
        <v>16</v>
      </c>
      <c r="H21" s="157">
        <v>10144</v>
      </c>
      <c r="I21" s="178">
        <f>VLOOKUP(B21,mieszkancy_GUS_2017!$B$36:$D$64,3,FALSE)</f>
        <v>6.024259673375347E-2</v>
      </c>
      <c r="J21" s="176">
        <f t="shared" si="0"/>
        <v>9532</v>
      </c>
      <c r="K21" s="176">
        <f t="shared" si="14"/>
        <v>27246</v>
      </c>
      <c r="L21" s="176">
        <v>4513</v>
      </c>
      <c r="M21" s="176">
        <f t="shared" si="15"/>
        <v>9653</v>
      </c>
      <c r="N21" s="120">
        <v>4347</v>
      </c>
      <c r="O21" s="120">
        <v>2618</v>
      </c>
      <c r="P21" s="94">
        <v>1375</v>
      </c>
      <c r="Q21" s="94">
        <v>624</v>
      </c>
      <c r="R21" s="98">
        <v>752</v>
      </c>
      <c r="S21" s="98">
        <v>0</v>
      </c>
      <c r="T21" s="99">
        <v>547</v>
      </c>
      <c r="U21" s="99">
        <v>186</v>
      </c>
      <c r="V21" s="100">
        <v>459</v>
      </c>
      <c r="W21" s="100">
        <v>510</v>
      </c>
      <c r="X21" s="96">
        <v>376</v>
      </c>
      <c r="Y21" s="96">
        <v>23</v>
      </c>
      <c r="Z21" s="97">
        <v>356</v>
      </c>
      <c r="AA21" s="97">
        <v>238</v>
      </c>
      <c r="AB21" s="21">
        <f t="shared" si="1"/>
        <v>2283.0882352941176</v>
      </c>
      <c r="AC21" s="21">
        <f>IFERROR(INT(AB21*'udziały-w-rynku'!$C$27),0)</f>
        <v>11373</v>
      </c>
      <c r="AD21" s="95">
        <f t="shared" si="2"/>
        <v>11373</v>
      </c>
      <c r="AE21" s="34">
        <f t="shared" si="3"/>
        <v>1841</v>
      </c>
      <c r="AF21" s="31">
        <f t="shared" si="4"/>
        <v>1.1931389005455308</v>
      </c>
      <c r="AG21" s="70" t="s">
        <v>429</v>
      </c>
      <c r="AH21" s="125" t="s">
        <v>426</v>
      </c>
      <c r="AI21" s="70">
        <f t="shared" si="5"/>
        <v>9532</v>
      </c>
      <c r="AJ21" s="71">
        <f t="shared" si="6"/>
        <v>2.6979369217139768E-2</v>
      </c>
      <c r="AK21" s="161">
        <f t="shared" si="7"/>
        <v>9052.9273408112495</v>
      </c>
      <c r="AL21" s="123">
        <f>INT(IFERROR(T21*(1/($O21/$N21)),0)*'udziały-w-rynku'!$C$27)</f>
        <v>4524</v>
      </c>
      <c r="AM21" s="123">
        <f>INT(IFERROR(V21*(1/($O21/$N21)),0)*'udziały-w-rynku'!$C$27)</f>
        <v>3796</v>
      </c>
      <c r="AN21" s="21">
        <f t="shared" si="8"/>
        <v>1248.6417112299464</v>
      </c>
      <c r="AO21" s="21">
        <f>IFERROR(INT(AN21*'udziały-w-rynku'!$C$27),0)</f>
        <v>6220</v>
      </c>
      <c r="AP21" s="170">
        <f t="shared" si="9"/>
        <v>6220</v>
      </c>
      <c r="AQ21" s="102">
        <f t="shared" si="10"/>
        <v>2154.9869491785657</v>
      </c>
      <c r="AR21" s="102">
        <f t="shared" si="11"/>
        <v>-4065.0130508214343</v>
      </c>
      <c r="AS21" s="184">
        <f t="shared" si="12"/>
        <v>-0.65353907569476433</v>
      </c>
      <c r="AT21" s="40">
        <f>INT(IFERROR(X21*(1/($O21/$N21)),0)*'udziały-w-rynku'!$C$27)</f>
        <v>3110</v>
      </c>
      <c r="AU21" s="40">
        <f>INT(IFERROR(Z21*(1/($O21/$N21)),0)*'udziały-w-rynku'!$C$27)</f>
        <v>2944</v>
      </c>
      <c r="AV21" s="102">
        <f t="shared" si="13"/>
        <v>13026</v>
      </c>
    </row>
    <row r="22" spans="1:48" ht="12.75" customHeight="1">
      <c r="A22" s="18">
        <v>5004</v>
      </c>
      <c r="B22" s="8" t="s">
        <v>16</v>
      </c>
      <c r="C22" s="8" t="s">
        <v>2</v>
      </c>
      <c r="D22" s="8" t="s">
        <v>3</v>
      </c>
      <c r="E22" s="8" t="s">
        <v>4</v>
      </c>
      <c r="F22" s="177">
        <v>5004</v>
      </c>
      <c r="G22" s="177" t="s">
        <v>16</v>
      </c>
      <c r="H22" s="157">
        <v>9365</v>
      </c>
      <c r="I22" s="178">
        <f>VLOOKUP(B22,mieszkancy_GUS_2017!$B$36:$D$64,3,FALSE)</f>
        <v>6.024259673375347E-2</v>
      </c>
      <c r="J22" s="176">
        <f t="shared" si="0"/>
        <v>8800</v>
      </c>
      <c r="K22" s="176">
        <f t="shared" si="14"/>
        <v>27246</v>
      </c>
      <c r="L22" s="176">
        <v>2560</v>
      </c>
      <c r="M22" s="176">
        <f t="shared" si="15"/>
        <v>9653</v>
      </c>
      <c r="N22" s="120">
        <v>4347</v>
      </c>
      <c r="O22" s="120">
        <v>2618</v>
      </c>
      <c r="P22" s="94">
        <v>2048</v>
      </c>
      <c r="Q22" s="94">
        <v>1244</v>
      </c>
      <c r="R22" s="98">
        <v>608</v>
      </c>
      <c r="S22" s="98">
        <v>0</v>
      </c>
      <c r="T22" s="99">
        <v>745</v>
      </c>
      <c r="U22" s="99">
        <v>155</v>
      </c>
      <c r="V22" s="100">
        <v>671</v>
      </c>
      <c r="W22" s="100">
        <v>55</v>
      </c>
      <c r="X22" s="96">
        <v>307</v>
      </c>
      <c r="Y22" s="96">
        <v>317</v>
      </c>
      <c r="Z22" s="97">
        <v>414</v>
      </c>
      <c r="AA22" s="97">
        <v>287</v>
      </c>
      <c r="AB22" s="21">
        <f t="shared" si="1"/>
        <v>3400.5561497326203</v>
      </c>
      <c r="AC22" s="21">
        <f>IFERROR(INT(AB22*'udziały-w-rynku'!$C$27),0)</f>
        <v>16940</v>
      </c>
      <c r="AD22" s="95">
        <f t="shared" si="2"/>
        <v>16940</v>
      </c>
      <c r="AE22" s="34">
        <f t="shared" si="3"/>
        <v>8140</v>
      </c>
      <c r="AF22" s="31">
        <f t="shared" si="4"/>
        <v>1.925</v>
      </c>
      <c r="AG22" s="70" t="s">
        <v>429</v>
      </c>
      <c r="AH22" s="125" t="s">
        <v>426</v>
      </c>
      <c r="AI22" s="70">
        <f t="shared" si="5"/>
        <v>8800</v>
      </c>
      <c r="AJ22" s="71">
        <f t="shared" si="6"/>
        <v>2.4907516692281782E-2</v>
      </c>
      <c r="AK22" s="161">
        <f t="shared" si="7"/>
        <v>8357.717226095152</v>
      </c>
      <c r="AL22" s="123">
        <f>INT(IFERROR(T22*(1/($O22/$N22)),0)*'udziały-w-rynku'!$C$27)</f>
        <v>6162</v>
      </c>
      <c r="AM22" s="123">
        <f>INT(IFERROR(V22*(1/($O22/$N22)),0)*'udziały-w-rynku'!$C$27)</f>
        <v>5550</v>
      </c>
      <c r="AN22" s="21">
        <f t="shared" si="8"/>
        <v>1009.5401069518716</v>
      </c>
      <c r="AO22" s="21">
        <f>IFERROR(INT(AN22*'udziały-w-rynku'!$C$27),0)</f>
        <v>5029</v>
      </c>
      <c r="AP22" s="170">
        <f t="shared" si="9"/>
        <v>5029</v>
      </c>
      <c r="AQ22" s="102">
        <f t="shared" si="10"/>
        <v>988.34945493628129</v>
      </c>
      <c r="AR22" s="102">
        <f t="shared" si="11"/>
        <v>-4040.6505450637187</v>
      </c>
      <c r="AS22" s="184">
        <f t="shared" si="12"/>
        <v>-0.80346998311070172</v>
      </c>
      <c r="AT22" s="40">
        <f>INT(IFERROR(X22*(1/($O22/$N22)),0)*'udziały-w-rynku'!$C$27)</f>
        <v>2539</v>
      </c>
      <c r="AU22" s="40">
        <f>INT(IFERROR(Z22*(1/($O22/$N22)),0)*'udziały-w-rynku'!$C$27)</f>
        <v>3424</v>
      </c>
      <c r="AV22" s="102">
        <f t="shared" si="13"/>
        <v>13026</v>
      </c>
    </row>
    <row r="23" spans="1:48">
      <c r="A23" s="18">
        <v>5005</v>
      </c>
      <c r="B23" s="8" t="s">
        <v>16</v>
      </c>
      <c r="C23" s="8" t="s">
        <v>2</v>
      </c>
      <c r="D23" s="8" t="s">
        <v>3</v>
      </c>
      <c r="E23" s="8" t="s">
        <v>4</v>
      </c>
      <c r="F23" s="177">
        <v>5005</v>
      </c>
      <c r="G23" s="177" t="s">
        <v>16</v>
      </c>
      <c r="H23" s="157">
        <v>2881</v>
      </c>
      <c r="I23" s="178">
        <f>VLOOKUP(B23,mieszkancy_GUS_2017!$B$36:$D$64,3,FALSE)</f>
        <v>6.024259673375347E-2</v>
      </c>
      <c r="J23" s="176">
        <f t="shared" si="0"/>
        <v>2707</v>
      </c>
      <c r="K23" s="176">
        <f t="shared" si="14"/>
        <v>27246</v>
      </c>
      <c r="L23" s="176">
        <v>703</v>
      </c>
      <c r="M23" s="176">
        <f t="shared" si="15"/>
        <v>9653</v>
      </c>
      <c r="N23" s="120">
        <v>4347</v>
      </c>
      <c r="O23" s="120">
        <v>2618</v>
      </c>
      <c r="P23" s="94">
        <v>263</v>
      </c>
      <c r="Q23" s="94">
        <v>123</v>
      </c>
      <c r="R23" s="98">
        <v>81</v>
      </c>
      <c r="S23" s="98">
        <v>0</v>
      </c>
      <c r="T23" s="99">
        <v>104</v>
      </c>
      <c r="U23" s="99">
        <v>34</v>
      </c>
      <c r="V23" s="100">
        <v>100</v>
      </c>
      <c r="W23" s="100">
        <v>372</v>
      </c>
      <c r="X23" s="96">
        <v>67</v>
      </c>
      <c r="Y23" s="96">
        <v>50</v>
      </c>
      <c r="Z23" s="97">
        <v>79</v>
      </c>
      <c r="AA23" s="97">
        <v>42</v>
      </c>
      <c r="AB23" s="21">
        <f t="shared" si="1"/>
        <v>436.69251336898395</v>
      </c>
      <c r="AC23" s="21">
        <f>IFERROR(INT(AB23*'udziały-w-rynku'!$C$27),0)</f>
        <v>2175</v>
      </c>
      <c r="AD23" s="95">
        <f t="shared" si="2"/>
        <v>2175</v>
      </c>
      <c r="AE23" s="34">
        <f t="shared" si="3"/>
        <v>-532</v>
      </c>
      <c r="AF23" s="31">
        <f t="shared" si="4"/>
        <v>0.80347247875877359</v>
      </c>
      <c r="AG23" s="70" t="s">
        <v>429</v>
      </c>
      <c r="AH23" s="125" t="s">
        <v>426</v>
      </c>
      <c r="AI23" s="70">
        <f t="shared" si="5"/>
        <v>2707</v>
      </c>
      <c r="AJ23" s="71">
        <f t="shared" si="6"/>
        <v>7.6618917825007713E-3</v>
      </c>
      <c r="AK23" s="161">
        <f t="shared" si="7"/>
        <v>2570.9477876181336</v>
      </c>
      <c r="AL23" s="123">
        <f>INT(IFERROR(T23*(1/($O23/$N23)),0)*'udziały-w-rynku'!$C$27)</f>
        <v>860</v>
      </c>
      <c r="AM23" s="123">
        <f>INT(IFERROR(V23*(1/($O23/$N23)),0)*'udziały-w-rynku'!$C$27)</f>
        <v>827</v>
      </c>
      <c r="AN23" s="21">
        <f t="shared" si="8"/>
        <v>134.49465240641712</v>
      </c>
      <c r="AO23" s="21">
        <f>IFERROR(INT(AN23*'udziały-w-rynku'!$C$27),0)</f>
        <v>670</v>
      </c>
      <c r="AP23" s="170">
        <f t="shared" si="9"/>
        <v>670</v>
      </c>
      <c r="AQ23" s="102">
        <f t="shared" si="10"/>
        <v>36.159220021495472</v>
      </c>
      <c r="AR23" s="102">
        <f t="shared" si="11"/>
        <v>-633.84077997850454</v>
      </c>
      <c r="AS23" s="184">
        <f t="shared" si="12"/>
        <v>-0.94603101489329033</v>
      </c>
      <c r="AT23" s="40">
        <f>INT(IFERROR(X23*(1/($O23/$N23)),0)*'udziały-w-rynku'!$C$27)</f>
        <v>554</v>
      </c>
      <c r="AU23" s="40">
        <f>INT(IFERROR(Z23*(1/($O23/$N23)),0)*'udziały-w-rynku'!$C$27)</f>
        <v>653</v>
      </c>
      <c r="AV23" s="102">
        <f t="shared" si="13"/>
        <v>13026</v>
      </c>
    </row>
    <row r="24" spans="1:48">
      <c r="A24" s="18">
        <v>6001</v>
      </c>
      <c r="B24" s="8" t="s">
        <v>33</v>
      </c>
      <c r="C24" s="8" t="s">
        <v>32</v>
      </c>
      <c r="D24" s="8" t="s">
        <v>34</v>
      </c>
      <c r="E24" s="8" t="s">
        <v>12</v>
      </c>
      <c r="F24" s="177">
        <v>6001</v>
      </c>
      <c r="G24" s="177" t="s">
        <v>375</v>
      </c>
      <c r="H24" s="157">
        <v>35946</v>
      </c>
      <c r="I24" s="178">
        <f>VLOOKUP(B24,mieszkancy_GUS_2017!$B$36:$D$64,3,FALSE)</f>
        <v>4.9135577797998181E-2</v>
      </c>
      <c r="J24" s="176">
        <f t="shared" si="0"/>
        <v>34179</v>
      </c>
      <c r="K24" s="176">
        <f>J24</f>
        <v>34179</v>
      </c>
      <c r="L24" s="176">
        <v>11516</v>
      </c>
      <c r="M24" s="176">
        <f>L24</f>
        <v>11516</v>
      </c>
      <c r="N24" s="120">
        <v>3688</v>
      </c>
      <c r="O24" s="120">
        <v>2109</v>
      </c>
      <c r="P24" s="94">
        <v>2554</v>
      </c>
      <c r="Q24" s="94">
        <v>1056</v>
      </c>
      <c r="R24" s="98">
        <v>846</v>
      </c>
      <c r="S24" s="98">
        <v>0</v>
      </c>
      <c r="T24" s="99">
        <v>915</v>
      </c>
      <c r="U24" s="99">
        <v>48</v>
      </c>
      <c r="V24" s="100">
        <v>528</v>
      </c>
      <c r="W24" s="100">
        <v>149</v>
      </c>
      <c r="X24" s="96">
        <v>898</v>
      </c>
      <c r="Y24" s="96">
        <v>14</v>
      </c>
      <c r="Z24" s="97">
        <v>404</v>
      </c>
      <c r="AA24" s="97">
        <v>287</v>
      </c>
      <c r="AB24" s="21">
        <f t="shared" si="1"/>
        <v>4466.1697486960647</v>
      </c>
      <c r="AC24" s="21">
        <f>IFERROR(INT(AB24*'udziały-w-rynku'!$C$27),0)</f>
        <v>22249</v>
      </c>
      <c r="AD24" s="95">
        <f t="shared" si="2"/>
        <v>22249</v>
      </c>
      <c r="AE24" s="34">
        <f t="shared" si="3"/>
        <v>-11930</v>
      </c>
      <c r="AF24" s="31">
        <f t="shared" si="4"/>
        <v>0.65095526492875744</v>
      </c>
      <c r="AG24" s="70" t="s">
        <v>429</v>
      </c>
      <c r="AH24" s="125" t="s">
        <v>426</v>
      </c>
      <c r="AI24" s="70">
        <f t="shared" si="5"/>
        <v>34179</v>
      </c>
      <c r="AJ24" s="71">
        <f t="shared" si="6"/>
        <v>9.6740228752897617E-2</v>
      </c>
      <c r="AK24" s="161">
        <f t="shared" si="7"/>
        <v>32461.183758034796</v>
      </c>
      <c r="AL24" s="123">
        <f>INT(IFERROR(T24*(1/($O24/$N24)),0)*'udziały-w-rynku'!$C$27)</f>
        <v>7971</v>
      </c>
      <c r="AM24" s="123">
        <f>INT(IFERROR(V24*(1/($O24/$N24)),0)*'udziały-w-rynku'!$C$27)</f>
        <v>4599</v>
      </c>
      <c r="AN24" s="21">
        <f t="shared" si="8"/>
        <v>1479.3968705547654</v>
      </c>
      <c r="AO24" s="21">
        <f>IFERROR(INT(AN24*'udziały-w-rynku'!$C$27),0)</f>
        <v>7369</v>
      </c>
      <c r="AP24" s="170">
        <f t="shared" si="9"/>
        <v>7369</v>
      </c>
      <c r="AQ24" s="102">
        <f t="shared" si="10"/>
        <v>7953.2712277413302</v>
      </c>
      <c r="AR24" s="102">
        <f t="shared" si="11"/>
        <v>584.27122774133022</v>
      </c>
      <c r="AS24" s="184">
        <f t="shared" si="12"/>
        <v>7.9287722586691575E-2</v>
      </c>
      <c r="AT24" s="40">
        <f>INT(IFERROR(X24*(1/($O24/$N24)),0)*'udziały-w-rynku'!$C$27)</f>
        <v>7822</v>
      </c>
      <c r="AU24" s="40">
        <f>INT(IFERROR(Z24*(1/($O24/$N24)),0)*'udziały-w-rynku'!$C$27)</f>
        <v>3519</v>
      </c>
      <c r="AV24" s="102">
        <f t="shared" si="13"/>
        <v>10670</v>
      </c>
    </row>
    <row r="25" spans="1:48">
      <c r="A25" s="18">
        <v>6002</v>
      </c>
      <c r="B25" s="8" t="s">
        <v>31</v>
      </c>
      <c r="C25" s="8" t="s">
        <v>32</v>
      </c>
      <c r="D25" s="8" t="s">
        <v>3</v>
      </c>
      <c r="E25" s="8" t="s">
        <v>4</v>
      </c>
      <c r="F25" s="177">
        <v>6002</v>
      </c>
      <c r="G25" s="177" t="s">
        <v>375</v>
      </c>
      <c r="H25" s="157">
        <v>7183</v>
      </c>
      <c r="I25" s="178">
        <f>VLOOKUP(B25,mieszkancy_GUS_2017!$B$36:$D$64,3,FALSE)</f>
        <v>5.0258909533962837E-2</v>
      </c>
      <c r="J25" s="176">
        <f t="shared" si="0"/>
        <v>6821</v>
      </c>
      <c r="K25" s="176">
        <f>SUMIFS(J:J,G:G,G25)-K24</f>
        <v>12370</v>
      </c>
      <c r="L25" s="176">
        <v>3071</v>
      </c>
      <c r="M25" s="176">
        <f>SUMIFS(L:L,G:G,G25)-M24</f>
        <v>4459</v>
      </c>
      <c r="N25" s="120">
        <v>3688</v>
      </c>
      <c r="O25" s="120">
        <v>2109</v>
      </c>
      <c r="P25" s="94">
        <v>554</v>
      </c>
      <c r="Q25" s="94">
        <v>234</v>
      </c>
      <c r="R25" s="98">
        <v>180</v>
      </c>
      <c r="S25" s="98">
        <v>0</v>
      </c>
      <c r="T25" s="99">
        <v>233</v>
      </c>
      <c r="U25" s="99">
        <v>67</v>
      </c>
      <c r="V25" s="100">
        <v>215</v>
      </c>
      <c r="W25" s="100">
        <v>84</v>
      </c>
      <c r="X25" s="96">
        <v>154</v>
      </c>
      <c r="Y25" s="96">
        <v>22</v>
      </c>
      <c r="Z25" s="97">
        <v>173</v>
      </c>
      <c r="AA25" s="97">
        <v>123</v>
      </c>
      <c r="AB25" s="21">
        <f t="shared" si="1"/>
        <v>968.7776197249882</v>
      </c>
      <c r="AC25" s="21">
        <f>IFERROR(INT(AB25*'udziały-w-rynku'!$C$27),0)</f>
        <v>4826</v>
      </c>
      <c r="AD25" s="95">
        <f t="shared" si="2"/>
        <v>4826</v>
      </c>
      <c r="AE25" s="34">
        <f t="shared" si="3"/>
        <v>-1995</v>
      </c>
      <c r="AF25" s="31">
        <f t="shared" si="4"/>
        <v>0.70752089136490248</v>
      </c>
      <c r="AG25" s="70" t="s">
        <v>429</v>
      </c>
      <c r="AH25" s="125" t="s">
        <v>426</v>
      </c>
      <c r="AI25" s="70">
        <f t="shared" si="5"/>
        <v>6821</v>
      </c>
      <c r="AJ25" s="71">
        <f t="shared" si="6"/>
        <v>1.9306155836142504E-2</v>
      </c>
      <c r="AK25" s="161">
        <f t="shared" si="7"/>
        <v>6478.1805908176175</v>
      </c>
      <c r="AL25" s="123">
        <f>INT(IFERROR(T25*(1/($O25/$N25)),0)*'udziały-w-rynku'!$C$27)</f>
        <v>2029</v>
      </c>
      <c r="AM25" s="123">
        <f>INT(IFERROR(V25*(1/($O25/$N25)),0)*'udziały-w-rynku'!$C$27)</f>
        <v>1872</v>
      </c>
      <c r="AN25" s="21">
        <f t="shared" si="8"/>
        <v>314.76529160739688</v>
      </c>
      <c r="AO25" s="21">
        <f>IFERROR(INT(AN25*'udziały-w-rynku'!$C$27),0)</f>
        <v>1568</v>
      </c>
      <c r="AP25" s="170">
        <f t="shared" si="9"/>
        <v>1568</v>
      </c>
      <c r="AQ25" s="102">
        <f t="shared" si="10"/>
        <v>451.29597000937213</v>
      </c>
      <c r="AR25" s="102">
        <f t="shared" si="11"/>
        <v>-1116.704029990628</v>
      </c>
      <c r="AS25" s="184">
        <f t="shared" si="12"/>
        <v>-0.71218369259606373</v>
      </c>
      <c r="AT25" s="40">
        <f>INT(IFERROR(X25*(1/($O25/$N25)),0)*'udziały-w-rynku'!$C$27)</f>
        <v>1341</v>
      </c>
      <c r="AU25" s="40">
        <f>INT(IFERROR(Z25*(1/($O25/$N25)),0)*'udziały-w-rynku'!$C$27)</f>
        <v>1507</v>
      </c>
      <c r="AV25" s="102">
        <f t="shared" si="13"/>
        <v>10670</v>
      </c>
    </row>
    <row r="26" spans="1:48">
      <c r="A26" s="18">
        <v>6003</v>
      </c>
      <c r="B26" s="8" t="s">
        <v>31</v>
      </c>
      <c r="C26" s="8" t="s">
        <v>32</v>
      </c>
      <c r="D26" s="8" t="s">
        <v>3</v>
      </c>
      <c r="E26" s="8" t="s">
        <v>4</v>
      </c>
      <c r="F26" s="177">
        <v>6003</v>
      </c>
      <c r="G26" s="177" t="s">
        <v>375</v>
      </c>
      <c r="H26" s="157">
        <v>5843</v>
      </c>
      <c r="I26" s="178">
        <f>VLOOKUP(B26,mieszkancy_GUS_2017!$B$36:$D$64,3,FALSE)</f>
        <v>5.0258909533962837E-2</v>
      </c>
      <c r="J26" s="176">
        <f t="shared" si="0"/>
        <v>5549</v>
      </c>
      <c r="K26" s="176">
        <f>SUMIFS(J:J,G:G,G26)-K24</f>
        <v>12370</v>
      </c>
      <c r="L26" s="176">
        <v>1388</v>
      </c>
      <c r="M26" s="176">
        <f>SUMIFS(L:L,G:G,G26)-M24</f>
        <v>4459</v>
      </c>
      <c r="N26" s="120">
        <v>3688</v>
      </c>
      <c r="O26" s="120">
        <v>2109</v>
      </c>
      <c r="P26" s="94">
        <v>386</v>
      </c>
      <c r="Q26" s="94">
        <v>104</v>
      </c>
      <c r="R26" s="98">
        <v>199</v>
      </c>
      <c r="S26" s="98">
        <v>0</v>
      </c>
      <c r="T26" s="99">
        <v>161</v>
      </c>
      <c r="U26" s="99">
        <v>26</v>
      </c>
      <c r="V26" s="100">
        <v>180</v>
      </c>
      <c r="W26" s="100">
        <v>62</v>
      </c>
      <c r="X26" s="96">
        <v>131</v>
      </c>
      <c r="Y26" s="96">
        <v>84</v>
      </c>
      <c r="Z26" s="97">
        <v>172</v>
      </c>
      <c r="AA26" s="97">
        <v>90</v>
      </c>
      <c r="AB26" s="21">
        <f t="shared" si="1"/>
        <v>674.99668089141778</v>
      </c>
      <c r="AC26" s="21">
        <f>IFERROR(INT(AB26*'udziały-w-rynku'!$C$27),0)</f>
        <v>3362</v>
      </c>
      <c r="AD26" s="95">
        <f t="shared" si="2"/>
        <v>3362</v>
      </c>
      <c r="AE26" s="34">
        <f t="shared" si="3"/>
        <v>-2187</v>
      </c>
      <c r="AF26" s="31">
        <f t="shared" si="4"/>
        <v>0.60587493242025592</v>
      </c>
      <c r="AG26" s="70" t="s">
        <v>429</v>
      </c>
      <c r="AH26" s="125" t="s">
        <v>426</v>
      </c>
      <c r="AI26" s="70">
        <f t="shared" si="5"/>
        <v>5549</v>
      </c>
      <c r="AJ26" s="71">
        <f t="shared" si="6"/>
        <v>1.5705887514258138E-2</v>
      </c>
      <c r="AK26" s="161">
        <f t="shared" si="7"/>
        <v>5270.1105554093183</v>
      </c>
      <c r="AL26" s="123">
        <f>INT(IFERROR(T26*(1/($O26/$N26)),0)*'udziały-w-rynku'!$C$27)</f>
        <v>1402</v>
      </c>
      <c r="AM26" s="123">
        <f>INT(IFERROR(V26*(1/($O26/$N26)),0)*'udziały-w-rynku'!$C$27)</f>
        <v>1568</v>
      </c>
      <c r="AN26" s="21">
        <f t="shared" si="8"/>
        <v>347.99051683262212</v>
      </c>
      <c r="AO26" s="21">
        <f>IFERROR(INT(AN26*'udziały-w-rynku'!$C$27),0)</f>
        <v>1733</v>
      </c>
      <c r="AP26" s="170">
        <f t="shared" si="9"/>
        <v>1733</v>
      </c>
      <c r="AQ26" s="102">
        <f t="shared" si="10"/>
        <v>225.43617619493909</v>
      </c>
      <c r="AR26" s="102">
        <f t="shared" si="11"/>
        <v>-1507.563823805061</v>
      </c>
      <c r="AS26" s="184">
        <f t="shared" si="12"/>
        <v>-0.86991565135895044</v>
      </c>
      <c r="AT26" s="40">
        <f>INT(IFERROR(X26*(1/($O26/$N26)),0)*'udziały-w-rynku'!$C$27)</f>
        <v>1141</v>
      </c>
      <c r="AU26" s="40">
        <f>INT(IFERROR(Z26*(1/($O26/$N26)),0)*'udziały-w-rynku'!$C$27)</f>
        <v>1498</v>
      </c>
      <c r="AV26" s="102">
        <f t="shared" si="13"/>
        <v>10670</v>
      </c>
    </row>
    <row r="27" spans="1:48">
      <c r="A27" s="18">
        <v>7001</v>
      </c>
      <c r="B27" s="8" t="s">
        <v>7</v>
      </c>
      <c r="C27" s="8" t="s">
        <v>8</v>
      </c>
      <c r="D27" s="8" t="s">
        <v>3</v>
      </c>
      <c r="E27" s="8" t="s">
        <v>4</v>
      </c>
      <c r="F27" s="177">
        <v>7001</v>
      </c>
      <c r="G27" s="177" t="s">
        <v>7</v>
      </c>
      <c r="H27" s="157">
        <v>3458</v>
      </c>
      <c r="I27" s="178">
        <f>VLOOKUP(B27,mieszkancy_GUS_2017!$B$36:$D$64,3,FALSE)</f>
        <v>4.529651336048475E-2</v>
      </c>
      <c r="J27" s="176">
        <f t="shared" si="0"/>
        <v>3301</v>
      </c>
      <c r="K27" s="176">
        <f t="shared" ref="K27:K69" si="16">SUMIFS(J:J,G:G,G27)</f>
        <v>9128</v>
      </c>
      <c r="L27" s="176">
        <v>896</v>
      </c>
      <c r="M27" s="176">
        <f t="shared" ref="M27:M69" si="17">SUMIFS(L:L,G:G,G27)</f>
        <v>3045</v>
      </c>
      <c r="N27" s="120">
        <v>1249</v>
      </c>
      <c r="O27" s="120">
        <v>800</v>
      </c>
      <c r="P27" s="94">
        <v>401</v>
      </c>
      <c r="Q27" s="94">
        <v>147</v>
      </c>
      <c r="R27" s="98">
        <v>126</v>
      </c>
      <c r="S27" s="98">
        <v>0</v>
      </c>
      <c r="T27" s="99">
        <v>111</v>
      </c>
      <c r="U27" s="99">
        <v>65</v>
      </c>
      <c r="V27" s="100">
        <v>128</v>
      </c>
      <c r="W27" s="100">
        <v>216</v>
      </c>
      <c r="X27" s="96">
        <v>70</v>
      </c>
      <c r="Y27" s="96">
        <v>154</v>
      </c>
      <c r="Z27" s="97">
        <v>114</v>
      </c>
      <c r="AA27" s="97">
        <v>64</v>
      </c>
      <c r="AB27" s="21">
        <f t="shared" si="1"/>
        <v>626.06124999999997</v>
      </c>
      <c r="AC27" s="21">
        <f>IFERROR(INT(AB27*'udziały-w-rynku'!$C$27),0)</f>
        <v>3118</v>
      </c>
      <c r="AD27" s="95">
        <f t="shared" si="2"/>
        <v>3118</v>
      </c>
      <c r="AE27" s="34">
        <f t="shared" si="3"/>
        <v>-183</v>
      </c>
      <c r="AF27" s="31">
        <f t="shared" si="4"/>
        <v>0.94456225386246595</v>
      </c>
      <c r="AG27" s="70" t="s">
        <v>429</v>
      </c>
      <c r="AH27" s="125" t="s">
        <v>426</v>
      </c>
      <c r="AI27" s="70">
        <f t="shared" si="5"/>
        <v>3301</v>
      </c>
      <c r="AJ27" s="71">
        <f t="shared" si="6"/>
        <v>9.3431491592297911E-3</v>
      </c>
      <c r="AK27" s="161">
        <f t="shared" si="7"/>
        <v>3135.0937003795566</v>
      </c>
      <c r="AL27" s="123">
        <f>INT(IFERROR(T27*(1/($O27/$N27)),0)*'udziały-w-rynku'!$C$27)</f>
        <v>863</v>
      </c>
      <c r="AM27" s="123">
        <f>INT(IFERROR(V27*(1/($O27/$N27)),0)*'udziały-w-rynku'!$C$27)</f>
        <v>995</v>
      </c>
      <c r="AN27" s="21">
        <f t="shared" si="8"/>
        <v>196.7175</v>
      </c>
      <c r="AO27" s="21">
        <f>IFERROR(INT(AN27*'udziały-w-rynku'!$C$27),0)</f>
        <v>979</v>
      </c>
      <c r="AP27" s="170">
        <f t="shared" si="9"/>
        <v>979</v>
      </c>
      <c r="AQ27" s="102">
        <f t="shared" si="10"/>
        <v>277.94169835234476</v>
      </c>
      <c r="AR27" s="102">
        <f t="shared" si="11"/>
        <v>-701.0583016476553</v>
      </c>
      <c r="AS27" s="184">
        <f t="shared" si="12"/>
        <v>-0.71609632446134353</v>
      </c>
      <c r="AT27" s="40">
        <f>INT(IFERROR(X27*(1/($O27/$N27)),0)*'udziały-w-rynku'!$C$27)</f>
        <v>544</v>
      </c>
      <c r="AU27" s="40">
        <f>INT(IFERROR(Z27*(1/($O27/$N27)),0)*'udziały-w-rynku'!$C$27)</f>
        <v>886</v>
      </c>
      <c r="AV27" s="102">
        <f t="shared" si="13"/>
        <v>3156</v>
      </c>
    </row>
    <row r="28" spans="1:48">
      <c r="A28" s="18">
        <v>7002</v>
      </c>
      <c r="B28" s="8" t="s">
        <v>7</v>
      </c>
      <c r="C28" s="8" t="s">
        <v>8</v>
      </c>
      <c r="D28" s="8" t="s">
        <v>3</v>
      </c>
      <c r="E28" s="8" t="s">
        <v>4</v>
      </c>
      <c r="F28" s="177">
        <v>7002</v>
      </c>
      <c r="G28" s="177" t="s">
        <v>7</v>
      </c>
      <c r="H28" s="157">
        <v>6104</v>
      </c>
      <c r="I28" s="178">
        <f>VLOOKUP(B28,mieszkancy_GUS_2017!$B$36:$D$64,3,FALSE)</f>
        <v>4.529651336048475E-2</v>
      </c>
      <c r="J28" s="176">
        <f t="shared" si="0"/>
        <v>5827</v>
      </c>
      <c r="K28" s="176">
        <f t="shared" si="16"/>
        <v>9128</v>
      </c>
      <c r="L28" s="176">
        <v>2149</v>
      </c>
      <c r="M28" s="176">
        <f t="shared" si="17"/>
        <v>3045</v>
      </c>
      <c r="N28" s="120">
        <v>1249</v>
      </c>
      <c r="O28" s="120">
        <v>800</v>
      </c>
      <c r="P28" s="94">
        <v>871</v>
      </c>
      <c r="Q28" s="94">
        <v>472</v>
      </c>
      <c r="R28" s="98">
        <v>280</v>
      </c>
      <c r="S28" s="98">
        <v>0</v>
      </c>
      <c r="T28" s="99">
        <v>324</v>
      </c>
      <c r="U28" s="99">
        <v>222</v>
      </c>
      <c r="V28" s="100">
        <v>322</v>
      </c>
      <c r="W28" s="100">
        <v>140</v>
      </c>
      <c r="X28" s="96">
        <v>188</v>
      </c>
      <c r="Y28" s="96">
        <v>8</v>
      </c>
      <c r="Z28" s="97">
        <v>200</v>
      </c>
      <c r="AA28" s="97">
        <v>149</v>
      </c>
      <c r="AB28" s="21">
        <f t="shared" si="1"/>
        <v>1359.8487500000001</v>
      </c>
      <c r="AC28" s="21">
        <f>IFERROR(INT(AB28*'udziały-w-rynku'!$C$27),0)</f>
        <v>6774</v>
      </c>
      <c r="AD28" s="95">
        <f t="shared" si="2"/>
        <v>6774</v>
      </c>
      <c r="AE28" s="34">
        <f t="shared" si="3"/>
        <v>947</v>
      </c>
      <c r="AF28" s="31">
        <f t="shared" si="4"/>
        <v>1.1625193066758195</v>
      </c>
      <c r="AG28" s="70" t="s">
        <v>429</v>
      </c>
      <c r="AH28" s="125" t="s">
        <v>426</v>
      </c>
      <c r="AI28" s="70">
        <f t="shared" si="5"/>
        <v>5827</v>
      </c>
      <c r="AJ28" s="71">
        <f t="shared" si="6"/>
        <v>1.6492738609764312E-2</v>
      </c>
      <c r="AK28" s="161">
        <f t="shared" si="7"/>
        <v>5534.1384405064146</v>
      </c>
      <c r="AL28" s="123">
        <f>INT(IFERROR(T28*(1/($O28/$N28)),0)*'udziały-w-rynku'!$C$27)</f>
        <v>2519</v>
      </c>
      <c r="AM28" s="123">
        <f>INT(IFERROR(V28*(1/($O28/$N28)),0)*'udziały-w-rynku'!$C$27)</f>
        <v>2504</v>
      </c>
      <c r="AN28" s="21">
        <f t="shared" si="8"/>
        <v>437.15000000000003</v>
      </c>
      <c r="AO28" s="21">
        <f>IFERROR(INT(AN28*'udziały-w-rynku'!$C$27),0)</f>
        <v>2177</v>
      </c>
      <c r="AP28" s="170">
        <f t="shared" si="9"/>
        <v>2177</v>
      </c>
      <c r="AQ28" s="102">
        <f t="shared" si="10"/>
        <v>1482.3742078580481</v>
      </c>
      <c r="AR28" s="102">
        <f t="shared" si="11"/>
        <v>-694.62579214195193</v>
      </c>
      <c r="AS28" s="184">
        <f t="shared" si="12"/>
        <v>-0.31907477820025354</v>
      </c>
      <c r="AT28" s="40">
        <f>INT(IFERROR(X28*(1/($O28/$N28)),0)*'udziały-w-rynku'!$C$27)</f>
        <v>1462</v>
      </c>
      <c r="AU28" s="40">
        <f>INT(IFERROR(Z28*(1/($O28/$N28)),0)*'udziały-w-rynku'!$C$27)</f>
        <v>1555</v>
      </c>
      <c r="AV28" s="102">
        <f t="shared" si="13"/>
        <v>3156</v>
      </c>
    </row>
    <row r="29" spans="1:48">
      <c r="A29" s="18">
        <v>8001</v>
      </c>
      <c r="B29" s="8" t="s">
        <v>41</v>
      </c>
      <c r="C29" s="8" t="s">
        <v>8</v>
      </c>
      <c r="D29" s="8" t="s">
        <v>10</v>
      </c>
      <c r="E29" s="8" t="s">
        <v>12</v>
      </c>
      <c r="F29" s="177">
        <v>8001</v>
      </c>
      <c r="G29" s="177" t="s">
        <v>381</v>
      </c>
      <c r="H29" s="157">
        <v>12625</v>
      </c>
      <c r="I29" s="178">
        <f>VLOOKUP(B29,mieszkancy_GUS_2017!$B$36:$D$64,3,FALSE)</f>
        <v>4.8732500945894819E-2</v>
      </c>
      <c r="J29" s="176">
        <f t="shared" si="0"/>
        <v>12009</v>
      </c>
      <c r="K29" s="176">
        <f t="shared" si="16"/>
        <v>22085</v>
      </c>
      <c r="L29" s="176">
        <v>6524</v>
      </c>
      <c r="M29" s="176">
        <f t="shared" si="17"/>
        <v>10120</v>
      </c>
      <c r="N29" s="120">
        <v>2121</v>
      </c>
      <c r="O29" s="120">
        <v>1194</v>
      </c>
      <c r="P29" s="94">
        <v>1032</v>
      </c>
      <c r="Q29" s="94">
        <v>438</v>
      </c>
      <c r="R29" s="98">
        <v>374</v>
      </c>
      <c r="S29" s="98">
        <v>0</v>
      </c>
      <c r="T29" s="99">
        <v>309</v>
      </c>
      <c r="U29" s="99">
        <v>31</v>
      </c>
      <c r="V29" s="100">
        <v>185</v>
      </c>
      <c r="W29" s="100">
        <v>55</v>
      </c>
      <c r="X29" s="96">
        <v>396</v>
      </c>
      <c r="Y29" s="96">
        <v>21</v>
      </c>
      <c r="Z29" s="97">
        <v>169</v>
      </c>
      <c r="AA29" s="97">
        <v>92</v>
      </c>
      <c r="AB29" s="21">
        <f t="shared" si="1"/>
        <v>1833.2261306532664</v>
      </c>
      <c r="AC29" s="21">
        <f>IFERROR(INT(AB29*'udziały-w-rynku'!$C$27),0)</f>
        <v>9132</v>
      </c>
      <c r="AD29" s="95">
        <f t="shared" si="2"/>
        <v>9132</v>
      </c>
      <c r="AE29" s="34">
        <f t="shared" si="3"/>
        <v>-2877</v>
      </c>
      <c r="AF29" s="31">
        <f t="shared" si="4"/>
        <v>0.76042967774169368</v>
      </c>
      <c r="AG29" s="70" t="s">
        <v>429</v>
      </c>
      <c r="AH29" s="125" t="s">
        <v>426</v>
      </c>
      <c r="AI29" s="70">
        <f t="shared" si="5"/>
        <v>12009</v>
      </c>
      <c r="AJ29" s="71">
        <f t="shared" si="6"/>
        <v>3.3990269086092269E-2</v>
      </c>
      <c r="AK29" s="161">
        <f t="shared" si="7"/>
        <v>11405.434791838261</v>
      </c>
      <c r="AL29" s="123">
        <f>INT(IFERROR(T29*(1/($O29/$N29)),0)*'udziały-w-rynku'!$C$27)</f>
        <v>2734</v>
      </c>
      <c r="AM29" s="123">
        <f>INT(IFERROR(V29*(1/($O29/$N29)),0)*'udziały-w-rynku'!$C$27)</f>
        <v>1637</v>
      </c>
      <c r="AN29" s="21">
        <f t="shared" si="8"/>
        <v>664.3668341708543</v>
      </c>
      <c r="AO29" s="21">
        <f>IFERROR(INT(AN29*'udziały-w-rynku'!$C$27),0)</f>
        <v>3309</v>
      </c>
      <c r="AP29" s="170">
        <f t="shared" si="9"/>
        <v>3309</v>
      </c>
      <c r="AQ29" s="102">
        <f t="shared" si="10"/>
        <v>3408.797726196115</v>
      </c>
      <c r="AR29" s="102">
        <f t="shared" si="11"/>
        <v>99.797726196115036</v>
      </c>
      <c r="AS29" s="184">
        <f t="shared" si="12"/>
        <v>3.0159482078003938E-2</v>
      </c>
      <c r="AT29" s="40">
        <f>INT(IFERROR(X29*(1/($O29/$N29)),0)*'udziały-w-rynku'!$C$27)</f>
        <v>3504</v>
      </c>
      <c r="AU29" s="40">
        <f>INT(IFERROR(Z29*(1/($O29/$N29)),0)*'udziały-w-rynku'!$C$27)</f>
        <v>1495</v>
      </c>
      <c r="AV29" s="102">
        <f t="shared" si="13"/>
        <v>6333</v>
      </c>
    </row>
    <row r="30" spans="1:48">
      <c r="A30" s="18">
        <v>8002</v>
      </c>
      <c r="B30" s="8" t="s">
        <v>40</v>
      </c>
      <c r="C30" s="8" t="s">
        <v>8</v>
      </c>
      <c r="D30" s="8" t="s">
        <v>10</v>
      </c>
      <c r="E30" s="8" t="s">
        <v>4</v>
      </c>
      <c r="F30" s="177">
        <v>8002</v>
      </c>
      <c r="G30" s="177" t="s">
        <v>381</v>
      </c>
      <c r="H30" s="157">
        <v>1975</v>
      </c>
      <c r="I30" s="178">
        <f>VLOOKUP(B30,mieszkancy_GUS_2017!$B$36:$D$64,3,FALSE)</f>
        <v>5.329153605015674E-2</v>
      </c>
      <c r="J30" s="176">
        <f t="shared" si="0"/>
        <v>1869</v>
      </c>
      <c r="K30" s="176">
        <f t="shared" si="16"/>
        <v>22085</v>
      </c>
      <c r="L30" s="176">
        <v>429</v>
      </c>
      <c r="M30" s="176">
        <f t="shared" si="17"/>
        <v>10120</v>
      </c>
      <c r="N30" s="120">
        <v>2121</v>
      </c>
      <c r="O30" s="120">
        <v>1194</v>
      </c>
      <c r="P30" s="94">
        <v>185</v>
      </c>
      <c r="Q30" s="94">
        <v>81</v>
      </c>
      <c r="R30" s="98">
        <v>74</v>
      </c>
      <c r="S30" s="98">
        <v>0</v>
      </c>
      <c r="T30" s="99">
        <v>85</v>
      </c>
      <c r="U30" s="99">
        <v>20</v>
      </c>
      <c r="V30" s="100">
        <v>89</v>
      </c>
      <c r="W30" s="100">
        <v>61</v>
      </c>
      <c r="X30" s="96">
        <v>35</v>
      </c>
      <c r="Y30" s="96">
        <v>19</v>
      </c>
      <c r="Z30" s="97">
        <v>79</v>
      </c>
      <c r="AA30" s="97">
        <v>42</v>
      </c>
      <c r="AB30" s="21">
        <f t="shared" si="1"/>
        <v>328.63065326633165</v>
      </c>
      <c r="AC30" s="21">
        <f>IFERROR(INT(AB30*'udziały-w-rynku'!$C$27),0)</f>
        <v>1637</v>
      </c>
      <c r="AD30" s="95">
        <f t="shared" si="2"/>
        <v>1637</v>
      </c>
      <c r="AE30" s="34">
        <f t="shared" si="3"/>
        <v>-232</v>
      </c>
      <c r="AF30" s="31">
        <f t="shared" si="4"/>
        <v>0.87586944890315677</v>
      </c>
      <c r="AG30" s="70" t="s">
        <v>429</v>
      </c>
      <c r="AH30" s="125" t="s">
        <v>426</v>
      </c>
      <c r="AI30" s="70">
        <f t="shared" si="5"/>
        <v>1869</v>
      </c>
      <c r="AJ30" s="71">
        <f t="shared" si="6"/>
        <v>5.2900168974857557E-3</v>
      </c>
      <c r="AK30" s="161">
        <f t="shared" si="7"/>
        <v>1775.0651699513453</v>
      </c>
      <c r="AL30" s="123">
        <f>INT(IFERROR(T30*(1/($O30/$N30)),0)*'udziały-w-rynku'!$C$27)</f>
        <v>752</v>
      </c>
      <c r="AM30" s="123">
        <f>INT(IFERROR(V30*(1/($O30/$N30)),0)*'udziały-w-rynku'!$C$27)</f>
        <v>787</v>
      </c>
      <c r="AN30" s="21">
        <f t="shared" si="8"/>
        <v>131.45226130653265</v>
      </c>
      <c r="AO30" s="21">
        <f>IFERROR(INT(AN30*'udziały-w-rynku'!$C$27),0)</f>
        <v>654</v>
      </c>
      <c r="AP30" s="170">
        <f t="shared" si="9"/>
        <v>654</v>
      </c>
      <c r="AQ30" s="102">
        <f t="shared" si="10"/>
        <v>44.302226432970158</v>
      </c>
      <c r="AR30" s="102">
        <f t="shared" si="11"/>
        <v>-609.6977735670298</v>
      </c>
      <c r="AS30" s="184">
        <f t="shared" si="12"/>
        <v>-0.93225959261013736</v>
      </c>
      <c r="AT30" s="40">
        <f>INT(IFERROR(X30*(1/($O30/$N30)),0)*'udziały-w-rynku'!$C$27)</f>
        <v>309</v>
      </c>
      <c r="AU30" s="40">
        <f>INT(IFERROR(Z30*(1/($O30/$N30)),0)*'udziały-w-rynku'!$C$27)</f>
        <v>699</v>
      </c>
      <c r="AV30" s="102">
        <f t="shared" si="13"/>
        <v>6333</v>
      </c>
    </row>
    <row r="31" spans="1:48">
      <c r="A31" s="18">
        <v>8003</v>
      </c>
      <c r="B31" s="8" t="s">
        <v>40</v>
      </c>
      <c r="C31" s="8" t="s">
        <v>8</v>
      </c>
      <c r="D31" s="8" t="s">
        <v>10</v>
      </c>
      <c r="E31" s="8" t="s">
        <v>4</v>
      </c>
      <c r="F31" s="177">
        <v>8003</v>
      </c>
      <c r="G31" s="177" t="s">
        <v>381</v>
      </c>
      <c r="H31" s="157">
        <v>3983</v>
      </c>
      <c r="I31" s="178">
        <f>VLOOKUP(B31,mieszkancy_GUS_2017!$B$36:$D$64,3,FALSE)</f>
        <v>5.329153605015674E-2</v>
      </c>
      <c r="J31" s="176">
        <f t="shared" si="0"/>
        <v>3770</v>
      </c>
      <c r="K31" s="176">
        <f t="shared" si="16"/>
        <v>22085</v>
      </c>
      <c r="L31" s="176">
        <v>2007</v>
      </c>
      <c r="M31" s="176">
        <f t="shared" si="17"/>
        <v>10120</v>
      </c>
      <c r="N31" s="120">
        <v>2121</v>
      </c>
      <c r="O31" s="120">
        <v>1194</v>
      </c>
      <c r="P31" s="94">
        <v>226</v>
      </c>
      <c r="Q31" s="94">
        <v>111</v>
      </c>
      <c r="R31" s="98">
        <v>87</v>
      </c>
      <c r="S31" s="98">
        <v>0</v>
      </c>
      <c r="T31" s="99">
        <v>107</v>
      </c>
      <c r="U31" s="99">
        <v>160</v>
      </c>
      <c r="V31" s="100">
        <v>100</v>
      </c>
      <c r="W31" s="100">
        <v>103</v>
      </c>
      <c r="X31" s="96">
        <v>53</v>
      </c>
      <c r="Y31" s="96">
        <v>-1</v>
      </c>
      <c r="Z31" s="97">
        <v>77</v>
      </c>
      <c r="AA31" s="97">
        <v>41</v>
      </c>
      <c r="AB31" s="21">
        <f t="shared" si="1"/>
        <v>401.46231155778895</v>
      </c>
      <c r="AC31" s="21">
        <f>IFERROR(INT(AB31*'udziały-w-rynku'!$C$27),0)</f>
        <v>1999</v>
      </c>
      <c r="AD31" s="95">
        <f t="shared" si="2"/>
        <v>1999</v>
      </c>
      <c r="AE31" s="34">
        <f t="shared" si="3"/>
        <v>-1771</v>
      </c>
      <c r="AF31" s="31">
        <f t="shared" si="4"/>
        <v>0.53023872679045092</v>
      </c>
      <c r="AG31" s="70" t="s">
        <v>429</v>
      </c>
      <c r="AH31" s="125" t="s">
        <v>426</v>
      </c>
      <c r="AI31" s="70">
        <f t="shared" si="5"/>
        <v>3770</v>
      </c>
      <c r="AJ31" s="71">
        <f t="shared" si="6"/>
        <v>1.0670606582943446E-2</v>
      </c>
      <c r="AK31" s="161">
        <f t="shared" si="7"/>
        <v>3580.5220389066735</v>
      </c>
      <c r="AL31" s="123">
        <f>INT(IFERROR(T31*(1/($O31/$N31)),0)*'udziały-w-rynku'!$C$27)</f>
        <v>946</v>
      </c>
      <c r="AM31" s="123">
        <f>INT(IFERROR(V31*(1/($O31/$N31)),0)*'udziały-w-rynku'!$C$27)</f>
        <v>884</v>
      </c>
      <c r="AN31" s="21">
        <f t="shared" si="8"/>
        <v>154.54522613065328</v>
      </c>
      <c r="AO31" s="21">
        <f>IFERROR(INT(AN31*'udziały-w-rynku'!$C$27),0)</f>
        <v>769</v>
      </c>
      <c r="AP31" s="170">
        <f t="shared" si="9"/>
        <v>769</v>
      </c>
      <c r="AQ31" s="102">
        <f t="shared" si="10"/>
        <v>243.70487920416863</v>
      </c>
      <c r="AR31" s="102">
        <f t="shared" si="11"/>
        <v>-525.29512079583139</v>
      </c>
      <c r="AS31" s="184">
        <f t="shared" si="12"/>
        <v>-0.68308858360966374</v>
      </c>
      <c r="AT31" s="40">
        <f>INT(IFERROR(X31*(1/($O31/$N31)),0)*'udziały-w-rynku'!$C$27)</f>
        <v>469</v>
      </c>
      <c r="AU31" s="40">
        <f>INT(IFERROR(Z31*(1/($O31/$N31)),0)*'udziały-w-rynku'!$C$27)</f>
        <v>681</v>
      </c>
      <c r="AV31" s="102">
        <f t="shared" si="13"/>
        <v>6333</v>
      </c>
    </row>
    <row r="32" spans="1:48">
      <c r="A32" s="18">
        <v>8004</v>
      </c>
      <c r="B32" s="8" t="s">
        <v>40</v>
      </c>
      <c r="C32" s="8" t="s">
        <v>8</v>
      </c>
      <c r="D32" s="8" t="s">
        <v>10</v>
      </c>
      <c r="E32" s="8" t="s">
        <v>4</v>
      </c>
      <c r="F32" s="177">
        <v>8004</v>
      </c>
      <c r="G32" s="177" t="s">
        <v>381</v>
      </c>
      <c r="H32" s="157">
        <v>3880</v>
      </c>
      <c r="I32" s="178">
        <f>VLOOKUP(B32,mieszkancy_GUS_2017!$B$36:$D$64,3,FALSE)</f>
        <v>5.329153605015674E-2</v>
      </c>
      <c r="J32" s="176">
        <f t="shared" si="0"/>
        <v>3673</v>
      </c>
      <c r="K32" s="176">
        <f t="shared" si="16"/>
        <v>22085</v>
      </c>
      <c r="L32" s="176">
        <v>1000</v>
      </c>
      <c r="M32" s="176">
        <f t="shared" si="17"/>
        <v>10120</v>
      </c>
      <c r="N32" s="120">
        <v>2121</v>
      </c>
      <c r="O32" s="120">
        <v>1194</v>
      </c>
      <c r="P32" s="94">
        <v>454</v>
      </c>
      <c r="Q32" s="94">
        <v>183</v>
      </c>
      <c r="R32" s="98">
        <v>146</v>
      </c>
      <c r="S32" s="98">
        <v>0</v>
      </c>
      <c r="T32" s="99">
        <v>176</v>
      </c>
      <c r="U32" s="99">
        <v>77</v>
      </c>
      <c r="V32" s="100">
        <v>182</v>
      </c>
      <c r="W32" s="100">
        <v>49</v>
      </c>
      <c r="X32" s="96">
        <v>89</v>
      </c>
      <c r="Y32" s="96">
        <v>44</v>
      </c>
      <c r="Z32" s="97">
        <v>139</v>
      </c>
      <c r="AA32" s="97">
        <v>95</v>
      </c>
      <c r="AB32" s="21">
        <f t="shared" si="1"/>
        <v>806.4773869346734</v>
      </c>
      <c r="AC32" s="21">
        <f>IFERROR(INT(AB32*'udziały-w-rynku'!$C$27),0)</f>
        <v>4017</v>
      </c>
      <c r="AD32" s="95">
        <f t="shared" si="2"/>
        <v>4017</v>
      </c>
      <c r="AE32" s="34">
        <f t="shared" si="3"/>
        <v>344</v>
      </c>
      <c r="AF32" s="31">
        <f t="shared" si="4"/>
        <v>1.0936564116526</v>
      </c>
      <c r="AG32" s="70" t="s">
        <v>429</v>
      </c>
      <c r="AH32" s="125" t="s">
        <v>426</v>
      </c>
      <c r="AI32" s="70">
        <f t="shared" si="5"/>
        <v>3673</v>
      </c>
      <c r="AJ32" s="71">
        <f t="shared" si="6"/>
        <v>1.0396057819403521E-2</v>
      </c>
      <c r="AK32" s="161">
        <f t="shared" si="7"/>
        <v>3488.3972013008515</v>
      </c>
      <c r="AL32" s="123">
        <f>INT(IFERROR(T32*(1/($O32/$N32)),0)*'udziały-w-rynku'!$C$27)</f>
        <v>1557</v>
      </c>
      <c r="AM32" s="123">
        <f>INT(IFERROR(V32*(1/($O32/$N32)),0)*'udziały-w-rynku'!$C$27)</f>
        <v>1610</v>
      </c>
      <c r="AN32" s="21">
        <f t="shared" si="8"/>
        <v>259.35175879396985</v>
      </c>
      <c r="AO32" s="21">
        <f>IFERROR(INT(AN32*'udziały-w-rynku'!$C$27),0)</f>
        <v>1292</v>
      </c>
      <c r="AP32" s="170">
        <f t="shared" si="9"/>
        <v>1292</v>
      </c>
      <c r="AQ32" s="102">
        <f t="shared" si="10"/>
        <v>204.01073740723197</v>
      </c>
      <c r="AR32" s="102">
        <f t="shared" si="11"/>
        <v>-1087.989262592768</v>
      </c>
      <c r="AS32" s="184">
        <f t="shared" si="12"/>
        <v>-0.84209695247118266</v>
      </c>
      <c r="AT32" s="40">
        <f>INT(IFERROR(X32*(1/($O32/$N32)),0)*'udziały-w-rynku'!$C$27)</f>
        <v>787</v>
      </c>
      <c r="AU32" s="40">
        <f>INT(IFERROR(Z32*(1/($O32/$N32)),0)*'udziały-w-rynku'!$C$27)</f>
        <v>1230</v>
      </c>
      <c r="AV32" s="102">
        <f t="shared" si="13"/>
        <v>6333</v>
      </c>
    </row>
    <row r="33" spans="1:48">
      <c r="A33" s="18">
        <v>8005</v>
      </c>
      <c r="B33" s="8" t="s">
        <v>40</v>
      </c>
      <c r="C33" s="8" t="s">
        <v>8</v>
      </c>
      <c r="D33" s="8" t="s">
        <v>10</v>
      </c>
      <c r="E33" s="8" t="s">
        <v>4</v>
      </c>
      <c r="F33" s="177">
        <v>8005</v>
      </c>
      <c r="G33" s="177" t="s">
        <v>381</v>
      </c>
      <c r="H33" s="157">
        <v>808</v>
      </c>
      <c r="I33" s="178">
        <f>VLOOKUP(B33,mieszkancy_GUS_2017!$B$36:$D$64,3,FALSE)</f>
        <v>5.329153605015674E-2</v>
      </c>
      <c r="J33" s="176">
        <f t="shared" si="0"/>
        <v>764</v>
      </c>
      <c r="K33" s="176">
        <f t="shared" si="16"/>
        <v>22085</v>
      </c>
      <c r="L33" s="176">
        <v>160</v>
      </c>
      <c r="M33" s="176">
        <f t="shared" si="17"/>
        <v>10120</v>
      </c>
      <c r="N33" s="120">
        <v>2121</v>
      </c>
      <c r="O33" s="120">
        <v>1194</v>
      </c>
      <c r="P33" s="94">
        <v>122</v>
      </c>
      <c r="Q33" s="94">
        <v>39</v>
      </c>
      <c r="R33" s="98">
        <v>35</v>
      </c>
      <c r="S33" s="98">
        <v>0</v>
      </c>
      <c r="T33" s="99">
        <v>66</v>
      </c>
      <c r="U33" s="99">
        <v>228</v>
      </c>
      <c r="V33" s="100">
        <v>96</v>
      </c>
      <c r="W33" s="100">
        <v>90</v>
      </c>
      <c r="X33" s="96">
        <v>21</v>
      </c>
      <c r="Y33" s="96">
        <v>105</v>
      </c>
      <c r="Z33" s="97">
        <v>83</v>
      </c>
      <c r="AA33" s="97">
        <v>52</v>
      </c>
      <c r="AB33" s="21">
        <f t="shared" si="1"/>
        <v>216.71859296482413</v>
      </c>
      <c r="AC33" s="21">
        <f>IFERROR(INT(AB33*'udziały-w-rynku'!$C$27),0)</f>
        <v>1079</v>
      </c>
      <c r="AD33" s="95">
        <f t="shared" si="2"/>
        <v>1079</v>
      </c>
      <c r="AE33" s="34">
        <f t="shared" si="3"/>
        <v>315</v>
      </c>
      <c r="AF33" s="31">
        <f t="shared" si="4"/>
        <v>1.412303664921466</v>
      </c>
      <c r="AG33" s="70" t="s">
        <v>429</v>
      </c>
      <c r="AH33" s="125" t="s">
        <v>426</v>
      </c>
      <c r="AI33" s="70">
        <f t="shared" si="5"/>
        <v>764</v>
      </c>
      <c r="AJ33" s="71">
        <f t="shared" si="6"/>
        <v>2.1624253128299186E-3</v>
      </c>
      <c r="AK33" s="161">
        <f t="shared" si="7"/>
        <v>725.60181372007924</v>
      </c>
      <c r="AL33" s="123">
        <f>INT(IFERROR(T33*(1/($O33/$N33)),0)*'udziały-w-rynku'!$C$27)</f>
        <v>584</v>
      </c>
      <c r="AM33" s="123">
        <f>INT(IFERROR(V33*(1/($O33/$N33)),0)*'udziały-w-rynku'!$C$27)</f>
        <v>849</v>
      </c>
      <c r="AN33" s="21">
        <f t="shared" si="8"/>
        <v>62.173366834170857</v>
      </c>
      <c r="AO33" s="21">
        <f>IFERROR(INT(AN33*'udziały-w-rynku'!$C$27),0)</f>
        <v>309</v>
      </c>
      <c r="AP33" s="170">
        <f t="shared" si="9"/>
        <v>309</v>
      </c>
      <c r="AQ33" s="102">
        <f t="shared" si="10"/>
        <v>7.8067266698247275</v>
      </c>
      <c r="AR33" s="102">
        <f t="shared" si="11"/>
        <v>-301.19327333017526</v>
      </c>
      <c r="AS33" s="184">
        <f t="shared" si="12"/>
        <v>-0.97473551239538914</v>
      </c>
      <c r="AT33" s="40">
        <f>INT(IFERROR(X33*(1/($O33/$N33)),0)*'udziały-w-rynku'!$C$27)</f>
        <v>185</v>
      </c>
      <c r="AU33" s="40">
        <f>INT(IFERROR(Z33*(1/($O33/$N33)),0)*'udziały-w-rynku'!$C$27)</f>
        <v>734</v>
      </c>
      <c r="AV33" s="102">
        <f t="shared" si="13"/>
        <v>6333</v>
      </c>
    </row>
    <row r="34" spans="1:48">
      <c r="A34" s="18">
        <v>9001</v>
      </c>
      <c r="B34" s="8" t="s">
        <v>22</v>
      </c>
      <c r="C34" s="8" t="s">
        <v>8</v>
      </c>
      <c r="D34" s="8" t="s">
        <v>10</v>
      </c>
      <c r="E34" s="8" t="s">
        <v>12</v>
      </c>
      <c r="F34" s="177">
        <v>9001</v>
      </c>
      <c r="G34" s="177" t="s">
        <v>374</v>
      </c>
      <c r="H34" s="157">
        <v>8742</v>
      </c>
      <c r="I34" s="178">
        <f>VLOOKUP(B34,mieszkancy_GUS_2017!$B$36:$D$64,3,FALSE)</f>
        <v>4.4764628244610645E-2</v>
      </c>
      <c r="J34" s="176">
        <f t="shared" si="0"/>
        <v>8350</v>
      </c>
      <c r="K34" s="176">
        <f t="shared" si="16"/>
        <v>18498</v>
      </c>
      <c r="L34" s="176">
        <v>3434</v>
      </c>
      <c r="M34" s="176">
        <f t="shared" si="17"/>
        <v>6797</v>
      </c>
      <c r="N34" s="120">
        <v>2017</v>
      </c>
      <c r="O34" s="120">
        <v>1143</v>
      </c>
      <c r="P34" s="94">
        <v>690</v>
      </c>
      <c r="Q34" s="94">
        <v>218</v>
      </c>
      <c r="R34" s="98">
        <v>244</v>
      </c>
      <c r="S34" s="98">
        <v>0</v>
      </c>
      <c r="T34" s="99">
        <v>203</v>
      </c>
      <c r="U34" s="99">
        <v>21</v>
      </c>
      <c r="V34" s="100">
        <v>152</v>
      </c>
      <c r="W34" s="100">
        <v>196</v>
      </c>
      <c r="X34" s="96">
        <v>193</v>
      </c>
      <c r="Y34" s="96">
        <v>11</v>
      </c>
      <c r="Z34" s="97">
        <v>117</v>
      </c>
      <c r="AA34" s="97">
        <v>76</v>
      </c>
      <c r="AB34" s="21">
        <f t="shared" si="1"/>
        <v>1217.6115485564305</v>
      </c>
      <c r="AC34" s="21">
        <f>IFERROR(INT(AB34*'udziały-w-rynku'!$C$27),0)</f>
        <v>6065</v>
      </c>
      <c r="AD34" s="95">
        <f t="shared" si="2"/>
        <v>6065</v>
      </c>
      <c r="AE34" s="34">
        <f t="shared" si="3"/>
        <v>-2285</v>
      </c>
      <c r="AF34" s="31">
        <f t="shared" si="4"/>
        <v>0.72634730538922154</v>
      </c>
      <c r="AG34" s="70" t="s">
        <v>429</v>
      </c>
      <c r="AH34" s="125" t="s">
        <v>426</v>
      </c>
      <c r="AI34" s="70">
        <f t="shared" si="5"/>
        <v>8350</v>
      </c>
      <c r="AJ34" s="71">
        <f t="shared" si="6"/>
        <v>2.3633836861426463E-2</v>
      </c>
      <c r="AK34" s="161">
        <f t="shared" si="7"/>
        <v>7930.3339588516501</v>
      </c>
      <c r="AL34" s="123">
        <f>INT(IFERROR(T34*(1/($O34/$N34)),0)*'udziały-w-rynku'!$C$27)</f>
        <v>1784</v>
      </c>
      <c r="AM34" s="123">
        <f>INT(IFERROR(V34*(1/($O34/$N34)),0)*'udziały-w-rynku'!$C$27)</f>
        <v>1336</v>
      </c>
      <c r="AN34" s="21">
        <f t="shared" si="8"/>
        <v>430.57567804024501</v>
      </c>
      <c r="AO34" s="21">
        <f>IFERROR(INT(AN34*'udziały-w-rynku'!$C$27),0)</f>
        <v>2145</v>
      </c>
      <c r="AP34" s="170">
        <f t="shared" si="9"/>
        <v>2145</v>
      </c>
      <c r="AQ34" s="102">
        <f t="shared" si="10"/>
        <v>1499.273356401384</v>
      </c>
      <c r="AR34" s="102">
        <f t="shared" si="11"/>
        <v>-645.72664359861596</v>
      </c>
      <c r="AS34" s="184">
        <f t="shared" si="12"/>
        <v>-0.30103806228373703</v>
      </c>
      <c r="AT34" s="40">
        <f>INT(IFERROR(X34*(1/($O34/$N34)),0)*'udziały-w-rynku'!$C$27)</f>
        <v>1696</v>
      </c>
      <c r="AU34" s="40">
        <f>INT(IFERROR(Z34*(1/($O34/$N34)),0)*'udziały-w-rynku'!$C$27)</f>
        <v>1028</v>
      </c>
      <c r="AV34" s="102">
        <f t="shared" si="13"/>
        <v>4913</v>
      </c>
    </row>
    <row r="35" spans="1:48">
      <c r="A35" s="18">
        <v>9002</v>
      </c>
      <c r="B35" s="8" t="s">
        <v>23</v>
      </c>
      <c r="C35" s="8" t="s">
        <v>8</v>
      </c>
      <c r="D35" s="8" t="s">
        <v>10</v>
      </c>
      <c r="E35" s="8" t="s">
        <v>4</v>
      </c>
      <c r="F35" s="177">
        <v>9002</v>
      </c>
      <c r="G35" s="177" t="s">
        <v>374</v>
      </c>
      <c r="H35" s="157">
        <v>5940</v>
      </c>
      <c r="I35" s="178">
        <f>VLOOKUP(B35,mieszkancy_GUS_2017!$B$36:$D$64,3,FALSE)</f>
        <v>4.8793909933045949E-2</v>
      </c>
      <c r="J35" s="176">
        <f t="shared" si="0"/>
        <v>5650</v>
      </c>
      <c r="K35" s="176">
        <f t="shared" si="16"/>
        <v>18498</v>
      </c>
      <c r="L35" s="176">
        <v>1647</v>
      </c>
      <c r="M35" s="176">
        <f t="shared" si="17"/>
        <v>6797</v>
      </c>
      <c r="N35" s="120">
        <v>2017</v>
      </c>
      <c r="O35" s="120">
        <v>1143</v>
      </c>
      <c r="P35" s="94">
        <v>909</v>
      </c>
      <c r="Q35" s="94">
        <v>490</v>
      </c>
      <c r="R35" s="98">
        <v>268</v>
      </c>
      <c r="S35" s="98">
        <v>0</v>
      </c>
      <c r="T35" s="99">
        <v>358</v>
      </c>
      <c r="U35" s="99">
        <v>33</v>
      </c>
      <c r="V35" s="100">
        <v>290</v>
      </c>
      <c r="W35" s="100">
        <v>43</v>
      </c>
      <c r="X35" s="96">
        <v>198</v>
      </c>
      <c r="Y35" s="96">
        <v>17</v>
      </c>
      <c r="Z35" s="97">
        <v>183</v>
      </c>
      <c r="AA35" s="97">
        <v>105</v>
      </c>
      <c r="AB35" s="21">
        <f t="shared" si="1"/>
        <v>1604.0708661417325</v>
      </c>
      <c r="AC35" s="21">
        <f>IFERROR(INT(AB35*'udziały-w-rynku'!$C$27),0)</f>
        <v>7991</v>
      </c>
      <c r="AD35" s="95">
        <f t="shared" si="2"/>
        <v>7991</v>
      </c>
      <c r="AE35" s="34">
        <f t="shared" si="3"/>
        <v>2341</v>
      </c>
      <c r="AF35" s="31">
        <f t="shared" si="4"/>
        <v>1.4143362831858408</v>
      </c>
      <c r="AG35" s="70" t="s">
        <v>429</v>
      </c>
      <c r="AH35" s="125" t="s">
        <v>426</v>
      </c>
      <c r="AI35" s="70">
        <f t="shared" si="5"/>
        <v>5650</v>
      </c>
      <c r="AJ35" s="71">
        <f t="shared" si="6"/>
        <v>1.5991757876294553E-2</v>
      </c>
      <c r="AK35" s="161">
        <f t="shared" si="7"/>
        <v>5366.0343553906368</v>
      </c>
      <c r="AL35" s="123">
        <f>INT(IFERROR(T35*(1/($O35/$N35)),0)*'udziały-w-rynku'!$C$27)</f>
        <v>3147</v>
      </c>
      <c r="AM35" s="123">
        <f>INT(IFERROR(V35*(1/($O35/$N35)),0)*'udziały-w-rynku'!$C$27)</f>
        <v>2549</v>
      </c>
      <c r="AN35" s="21">
        <f t="shared" si="8"/>
        <v>472.92738407699045</v>
      </c>
      <c r="AO35" s="21">
        <f>IFERROR(INT(AN35*'udziały-w-rynku'!$C$27),0)</f>
        <v>2355</v>
      </c>
      <c r="AP35" s="170">
        <f t="shared" si="9"/>
        <v>2355</v>
      </c>
      <c r="AQ35" s="102">
        <f t="shared" si="10"/>
        <v>789.47384490128229</v>
      </c>
      <c r="AR35" s="102">
        <f t="shared" si="11"/>
        <v>-1565.5261550987177</v>
      </c>
      <c r="AS35" s="184">
        <f t="shared" si="12"/>
        <v>-0.66476694484021981</v>
      </c>
      <c r="AT35" s="40">
        <f>INT(IFERROR(X35*(1/($O35/$N35)),0)*'udziały-w-rynku'!$C$27)</f>
        <v>1740</v>
      </c>
      <c r="AU35" s="40">
        <f>INT(IFERROR(Z35*(1/($O35/$N35)),0)*'udziały-w-rynku'!$C$27)</f>
        <v>1608</v>
      </c>
      <c r="AV35" s="102">
        <f t="shared" si="13"/>
        <v>4913</v>
      </c>
    </row>
    <row r="36" spans="1:48">
      <c r="A36" s="18">
        <v>9003</v>
      </c>
      <c r="B36" s="8" t="s">
        <v>23</v>
      </c>
      <c r="C36" s="8" t="s">
        <v>8</v>
      </c>
      <c r="D36" s="8" t="s">
        <v>10</v>
      </c>
      <c r="E36" s="8" t="s">
        <v>4</v>
      </c>
      <c r="F36" s="177">
        <v>9003</v>
      </c>
      <c r="G36" s="177" t="s">
        <v>374</v>
      </c>
      <c r="H36" s="157">
        <v>4729</v>
      </c>
      <c r="I36" s="178">
        <f>VLOOKUP(B36,mieszkancy_GUS_2017!$B$36:$D$64,3,FALSE)</f>
        <v>4.8793909933045949E-2</v>
      </c>
      <c r="J36" s="176">
        <f t="shared" ref="J36:J67" si="18">INT(H36-H36*I36)</f>
        <v>4498</v>
      </c>
      <c r="K36" s="176">
        <f t="shared" si="16"/>
        <v>18498</v>
      </c>
      <c r="L36" s="176">
        <v>1716</v>
      </c>
      <c r="M36" s="176">
        <f t="shared" si="17"/>
        <v>6797</v>
      </c>
      <c r="N36" s="120">
        <v>2017</v>
      </c>
      <c r="O36" s="120">
        <v>1143</v>
      </c>
      <c r="P36" s="94">
        <v>187</v>
      </c>
      <c r="Q36" s="94">
        <v>69</v>
      </c>
      <c r="R36" s="98">
        <v>47</v>
      </c>
      <c r="S36" s="98">
        <v>0</v>
      </c>
      <c r="T36" s="99">
        <v>84</v>
      </c>
      <c r="U36" s="99">
        <v>44</v>
      </c>
      <c r="V36" s="100">
        <v>65</v>
      </c>
      <c r="W36" s="100">
        <v>49</v>
      </c>
      <c r="X36" s="96">
        <v>47</v>
      </c>
      <c r="Y36" s="96">
        <v>51</v>
      </c>
      <c r="Z36" s="97">
        <v>46</v>
      </c>
      <c r="AA36" s="97">
        <v>25</v>
      </c>
      <c r="AB36" s="21">
        <f t="shared" ref="AB36:AB69" si="19">IFERROR(P36*(1/($O36/$N36)),0)</f>
        <v>329.99037620297469</v>
      </c>
      <c r="AC36" s="21">
        <f>IFERROR(INT(AB36*'udziały-w-rynku'!$C$27),0)</f>
        <v>1643</v>
      </c>
      <c r="AD36" s="95">
        <f t="shared" ref="AD36:AD67" si="20">AC36</f>
        <v>1643</v>
      </c>
      <c r="AE36" s="34">
        <f t="shared" ref="AE36:AE69" si="21">AC36-J36</f>
        <v>-2855</v>
      </c>
      <c r="AF36" s="31">
        <f t="shared" ref="AF36:AF69" si="22">IFERROR(AC36/J36,"")</f>
        <v>0.36527345486883062</v>
      </c>
      <c r="AG36" s="70" t="s">
        <v>429</v>
      </c>
      <c r="AH36" s="125" t="s">
        <v>426</v>
      </c>
      <c r="AI36" s="70">
        <f t="shared" si="5"/>
        <v>4498</v>
      </c>
      <c r="AJ36" s="71">
        <f t="shared" ref="AJ36:AJ67" si="23">IFERROR(AI36/$AI$71,0)</f>
        <v>1.2731137509304939E-2</v>
      </c>
      <c r="AK36" s="161">
        <f t="shared" ref="AK36:AK67" si="24">AJ36*$AD$71</f>
        <v>4271.9331912472717</v>
      </c>
      <c r="AL36" s="123">
        <f>INT(IFERROR(T36*(1/($O36/$N36)),0)*'udziały-w-rynku'!$C$27)</f>
        <v>738</v>
      </c>
      <c r="AM36" s="123">
        <f>INT(IFERROR(V36*(1/($O36/$N36)),0)*'udziały-w-rynku'!$C$27)</f>
        <v>571</v>
      </c>
      <c r="AN36" s="21">
        <f t="shared" ref="AN36:AN69" si="25">IFERROR(R36*(1/($O36/$N36)),0)</f>
        <v>82.938757655293102</v>
      </c>
      <c r="AO36" s="21">
        <f>IFERROR(INT(AN36*'udziały-w-rynku'!$C$27),0)</f>
        <v>413</v>
      </c>
      <c r="AP36" s="170">
        <f t="shared" ref="AP36:AP67" si="26">AO36</f>
        <v>413</v>
      </c>
      <c r="AQ36" s="102">
        <f t="shared" ref="AQ36:AQ67" si="27">AP36/AV36*L36</f>
        <v>144.25157744758803</v>
      </c>
      <c r="AR36" s="102">
        <f t="shared" ref="AR36:AR67" si="28">AQ36-AP36</f>
        <v>-268.74842255241197</v>
      </c>
      <c r="AS36" s="184">
        <f t="shared" ref="AS36:AS67" si="29">IFERROR(AR36/AP36,0)</f>
        <v>-0.65072257276613066</v>
      </c>
      <c r="AT36" s="40">
        <f>INT(IFERROR(X36*(1/($O36/$N36)),0)*'udziały-w-rynku'!$C$27)</f>
        <v>413</v>
      </c>
      <c r="AU36" s="40">
        <f>INT(IFERROR(Z36*(1/($O36/$N36)),0)*'udziały-w-rynku'!$C$27)</f>
        <v>404</v>
      </c>
      <c r="AV36" s="102">
        <f t="shared" ref="AV36:AV69" si="30">SUMIFS($AP$4:$AP$69,$G$4:$G$69,G36)</f>
        <v>4913</v>
      </c>
    </row>
    <row r="37" spans="1:48">
      <c r="A37" s="18">
        <v>10001</v>
      </c>
      <c r="B37" s="8" t="s">
        <v>5</v>
      </c>
      <c r="C37" s="8" t="s">
        <v>6</v>
      </c>
      <c r="D37" s="8" t="s">
        <v>3</v>
      </c>
      <c r="E37" s="8" t="s">
        <v>4</v>
      </c>
      <c r="F37" s="177">
        <v>10001</v>
      </c>
      <c r="G37" s="177" t="s">
        <v>5</v>
      </c>
      <c r="H37" s="157">
        <v>5712</v>
      </c>
      <c r="I37" s="178">
        <f>VLOOKUP(B37,mieszkancy_GUS_2017!$B$36:$D$64,3,FALSE)</f>
        <v>5.2603506900460027E-2</v>
      </c>
      <c r="J37" s="176">
        <f t="shared" si="18"/>
        <v>5411</v>
      </c>
      <c r="K37" s="176">
        <f t="shared" si="16"/>
        <v>14085</v>
      </c>
      <c r="L37" s="176">
        <v>1278</v>
      </c>
      <c r="M37" s="176">
        <f t="shared" si="17"/>
        <v>5782</v>
      </c>
      <c r="N37" s="120">
        <v>1629</v>
      </c>
      <c r="O37" s="120">
        <v>963</v>
      </c>
      <c r="P37" s="94">
        <v>240</v>
      </c>
      <c r="Q37" s="94">
        <v>60</v>
      </c>
      <c r="R37" s="98">
        <v>138</v>
      </c>
      <c r="S37" s="98">
        <v>0</v>
      </c>
      <c r="T37" s="99">
        <v>98</v>
      </c>
      <c r="U37" s="99">
        <v>16</v>
      </c>
      <c r="V37" s="100">
        <v>132</v>
      </c>
      <c r="W37" s="100">
        <v>195</v>
      </c>
      <c r="X37" s="96">
        <v>91</v>
      </c>
      <c r="Y37" s="96">
        <v>69</v>
      </c>
      <c r="Z37" s="97">
        <v>129</v>
      </c>
      <c r="AA37" s="97">
        <v>60</v>
      </c>
      <c r="AB37" s="21">
        <f t="shared" si="19"/>
        <v>405.98130841121491</v>
      </c>
      <c r="AC37" s="21">
        <f>IFERROR(INT(AB37*'udziały-w-rynku'!$C$27),0)</f>
        <v>2022</v>
      </c>
      <c r="AD37" s="95">
        <f t="shared" si="20"/>
        <v>2022</v>
      </c>
      <c r="AE37" s="34">
        <f t="shared" si="21"/>
        <v>-3389</v>
      </c>
      <c r="AF37" s="31">
        <f t="shared" si="22"/>
        <v>0.37368323784882645</v>
      </c>
      <c r="AG37" s="70" t="s">
        <v>429</v>
      </c>
      <c r="AH37" s="125" t="s">
        <v>426</v>
      </c>
      <c r="AI37" s="70">
        <f t="shared" si="5"/>
        <v>5411</v>
      </c>
      <c r="AJ37" s="71">
        <f t="shared" si="23"/>
        <v>1.5315292366129173E-2</v>
      </c>
      <c r="AK37" s="161">
        <f t="shared" si="24"/>
        <v>5139.0463534546443</v>
      </c>
      <c r="AL37" s="123">
        <f>INT(IFERROR(T37*(1/($O37/$N37)),0)*'udziały-w-rynku'!$C$27)</f>
        <v>825</v>
      </c>
      <c r="AM37" s="123">
        <f>INT(IFERROR(V37*(1/($O37/$N37)),0)*'udziały-w-rynku'!$C$27)</f>
        <v>1112</v>
      </c>
      <c r="AN37" s="21">
        <f t="shared" si="25"/>
        <v>233.43925233644859</v>
      </c>
      <c r="AO37" s="21">
        <f>IFERROR(INT(AN37*'udziały-w-rynku'!$C$27),0)</f>
        <v>1162</v>
      </c>
      <c r="AP37" s="170">
        <f t="shared" si="26"/>
        <v>1162</v>
      </c>
      <c r="AQ37" s="102">
        <f t="shared" si="27"/>
        <v>252.17116658176261</v>
      </c>
      <c r="AR37" s="102">
        <f t="shared" si="28"/>
        <v>-909.82883341823742</v>
      </c>
      <c r="AS37" s="184">
        <f t="shared" si="29"/>
        <v>-0.78298522669383597</v>
      </c>
      <c r="AT37" s="40">
        <f>INT(IFERROR(X37*(1/($O37/$N37)),0)*'udziały-w-rynku'!$C$27)</f>
        <v>766</v>
      </c>
      <c r="AU37" s="40">
        <f>INT(IFERROR(Z37*(1/($O37/$N37)),0)*'udziały-w-rynku'!$C$27)</f>
        <v>1087</v>
      </c>
      <c r="AV37" s="102">
        <f t="shared" si="30"/>
        <v>5889</v>
      </c>
    </row>
    <row r="38" spans="1:48">
      <c r="A38" s="18">
        <v>10002</v>
      </c>
      <c r="B38" s="8" t="s">
        <v>5</v>
      </c>
      <c r="C38" s="8" t="s">
        <v>6</v>
      </c>
      <c r="D38" s="8" t="s">
        <v>3</v>
      </c>
      <c r="E38" s="8" t="s">
        <v>4</v>
      </c>
      <c r="F38" s="177">
        <v>10002</v>
      </c>
      <c r="G38" s="177" t="s">
        <v>5</v>
      </c>
      <c r="H38" s="157">
        <v>4720</v>
      </c>
      <c r="I38" s="178">
        <f>VLOOKUP(B38,mieszkancy_GUS_2017!$B$36:$D$64,3,FALSE)</f>
        <v>5.2603506900460027E-2</v>
      </c>
      <c r="J38" s="176">
        <f t="shared" si="18"/>
        <v>4471</v>
      </c>
      <c r="K38" s="176">
        <f t="shared" si="16"/>
        <v>14085</v>
      </c>
      <c r="L38" s="176">
        <v>2084</v>
      </c>
      <c r="M38" s="176">
        <f t="shared" si="17"/>
        <v>5782</v>
      </c>
      <c r="N38" s="120">
        <v>1629</v>
      </c>
      <c r="O38" s="120">
        <v>963</v>
      </c>
      <c r="P38" s="94">
        <v>822</v>
      </c>
      <c r="Q38" s="94">
        <v>454</v>
      </c>
      <c r="R38" s="98">
        <v>265</v>
      </c>
      <c r="S38" s="98">
        <v>0</v>
      </c>
      <c r="T38" s="99">
        <v>275</v>
      </c>
      <c r="U38" s="99">
        <v>40</v>
      </c>
      <c r="V38" s="100">
        <v>289</v>
      </c>
      <c r="W38" s="100">
        <v>106</v>
      </c>
      <c r="X38" s="96">
        <v>146</v>
      </c>
      <c r="Y38" s="96">
        <v>170</v>
      </c>
      <c r="Z38" s="97">
        <v>201</v>
      </c>
      <c r="AA38" s="97">
        <v>126</v>
      </c>
      <c r="AB38" s="21">
        <f t="shared" si="19"/>
        <v>1390.4859813084111</v>
      </c>
      <c r="AC38" s="21">
        <f>IFERROR(INT(AB38*'udziały-w-rynku'!$C$27),0)</f>
        <v>6927</v>
      </c>
      <c r="AD38" s="95">
        <f t="shared" si="20"/>
        <v>6927</v>
      </c>
      <c r="AE38" s="34">
        <f t="shared" si="21"/>
        <v>2456</v>
      </c>
      <c r="AF38" s="31">
        <f t="shared" si="22"/>
        <v>1.5493178259897116</v>
      </c>
      <c r="AG38" s="70" t="s">
        <v>429</v>
      </c>
      <c r="AH38" s="125" t="s">
        <v>426</v>
      </c>
      <c r="AI38" s="70">
        <f t="shared" si="5"/>
        <v>4471</v>
      </c>
      <c r="AJ38" s="71">
        <f t="shared" si="23"/>
        <v>1.265471671945362E-2</v>
      </c>
      <c r="AK38" s="161">
        <f t="shared" si="24"/>
        <v>4246.2901952126622</v>
      </c>
      <c r="AL38" s="123">
        <f>INT(IFERROR(T38*(1/($O38/$N38)),0)*'udziały-w-rynku'!$C$27)</f>
        <v>2317</v>
      </c>
      <c r="AM38" s="123">
        <f>INT(IFERROR(V38*(1/($O38/$N38)),0)*'udziały-w-rynku'!$C$27)</f>
        <v>2435</v>
      </c>
      <c r="AN38" s="21">
        <f t="shared" si="25"/>
        <v>448.27102803738313</v>
      </c>
      <c r="AO38" s="21">
        <f>IFERROR(INT(AN38*'udziały-w-rynku'!$C$27),0)</f>
        <v>2233</v>
      </c>
      <c r="AP38" s="170">
        <f t="shared" si="26"/>
        <v>2233</v>
      </c>
      <c r="AQ38" s="102">
        <f t="shared" si="27"/>
        <v>790.21429784343695</v>
      </c>
      <c r="AR38" s="102">
        <f t="shared" si="28"/>
        <v>-1442.785702156563</v>
      </c>
      <c r="AS38" s="184">
        <f t="shared" si="29"/>
        <v>-0.64611988453048053</v>
      </c>
      <c r="AT38" s="40">
        <f>INT(IFERROR(X38*(1/($O38/$N38)),0)*'udziały-w-rynku'!$C$27)</f>
        <v>1230</v>
      </c>
      <c r="AU38" s="40">
        <f>INT(IFERROR(Z38*(1/($O38/$N38)),0)*'udziały-w-rynku'!$C$27)</f>
        <v>1693</v>
      </c>
      <c r="AV38" s="102">
        <f t="shared" si="30"/>
        <v>5889</v>
      </c>
    </row>
    <row r="39" spans="1:48">
      <c r="A39" s="18">
        <v>10003</v>
      </c>
      <c r="B39" s="8" t="s">
        <v>5</v>
      </c>
      <c r="C39" s="8" t="s">
        <v>6</v>
      </c>
      <c r="D39" s="8" t="s">
        <v>3</v>
      </c>
      <c r="E39" s="8" t="s">
        <v>4</v>
      </c>
      <c r="F39" s="177">
        <v>10003</v>
      </c>
      <c r="G39" s="177" t="s">
        <v>5</v>
      </c>
      <c r="H39" s="157">
        <v>4437</v>
      </c>
      <c r="I39" s="178">
        <f>VLOOKUP(B39,mieszkancy_GUS_2017!$B$36:$D$64,3,FALSE)</f>
        <v>5.2603506900460027E-2</v>
      </c>
      <c r="J39" s="176">
        <f t="shared" si="18"/>
        <v>4203</v>
      </c>
      <c r="K39" s="176">
        <f t="shared" si="16"/>
        <v>14085</v>
      </c>
      <c r="L39" s="176">
        <v>2420</v>
      </c>
      <c r="M39" s="176">
        <f t="shared" si="17"/>
        <v>5782</v>
      </c>
      <c r="N39" s="120">
        <v>1629</v>
      </c>
      <c r="O39" s="120">
        <v>963</v>
      </c>
      <c r="P39" s="94">
        <v>410</v>
      </c>
      <c r="Q39" s="94">
        <v>186</v>
      </c>
      <c r="R39" s="98">
        <v>296</v>
      </c>
      <c r="S39" s="98">
        <v>0</v>
      </c>
      <c r="T39" s="99">
        <v>165</v>
      </c>
      <c r="U39" s="99">
        <v>-1</v>
      </c>
      <c r="V39" s="100">
        <v>189</v>
      </c>
      <c r="W39" s="100">
        <v>235</v>
      </c>
      <c r="X39" s="96">
        <v>135</v>
      </c>
      <c r="Y39" s="96">
        <v>14</v>
      </c>
      <c r="Z39" s="97">
        <v>144</v>
      </c>
      <c r="AA39" s="97">
        <v>74</v>
      </c>
      <c r="AB39" s="21">
        <f t="shared" si="19"/>
        <v>693.55140186915878</v>
      </c>
      <c r="AC39" s="21">
        <f>IFERROR(INT(AB39*'udziały-w-rynku'!$C$27),0)</f>
        <v>3455</v>
      </c>
      <c r="AD39" s="95">
        <f t="shared" si="20"/>
        <v>3455</v>
      </c>
      <c r="AE39" s="34">
        <f t="shared" si="21"/>
        <v>-748</v>
      </c>
      <c r="AF39" s="31">
        <f t="shared" si="22"/>
        <v>0.82203188198905541</v>
      </c>
      <c r="AG39" s="70" t="s">
        <v>429</v>
      </c>
      <c r="AH39" s="125" t="s">
        <v>426</v>
      </c>
      <c r="AI39" s="70">
        <f t="shared" si="5"/>
        <v>4203</v>
      </c>
      <c r="AJ39" s="71">
        <f t="shared" si="23"/>
        <v>1.1896169620188675E-2</v>
      </c>
      <c r="AK39" s="161">
        <f t="shared" si="24"/>
        <v>3991.7597160543096</v>
      </c>
      <c r="AL39" s="123">
        <f>INT(IFERROR(T39*(1/($O39/$N39)),0)*'udziały-w-rynku'!$C$27)</f>
        <v>1390</v>
      </c>
      <c r="AM39" s="123">
        <f>INT(IFERROR(V39*(1/($O39/$N39)),0)*'udziały-w-rynku'!$C$27)</f>
        <v>1592</v>
      </c>
      <c r="AN39" s="21">
        <f t="shared" si="25"/>
        <v>500.71028037383172</v>
      </c>
      <c r="AO39" s="21">
        <f>IFERROR(INT(AN39*'udziały-w-rynku'!$C$27),0)</f>
        <v>2494</v>
      </c>
      <c r="AP39" s="170">
        <f t="shared" si="26"/>
        <v>2494</v>
      </c>
      <c r="AQ39" s="102">
        <f t="shared" si="27"/>
        <v>1024.873492952963</v>
      </c>
      <c r="AR39" s="102">
        <f t="shared" si="28"/>
        <v>-1469.126507047037</v>
      </c>
      <c r="AS39" s="184">
        <f t="shared" si="29"/>
        <v>-0.58906435727627782</v>
      </c>
      <c r="AT39" s="40">
        <f>INT(IFERROR(X39*(1/($O39/$N39)),0)*'udziały-w-rynku'!$C$27)</f>
        <v>1137</v>
      </c>
      <c r="AU39" s="40">
        <f>INT(IFERROR(Z39*(1/($O39/$N39)),0)*'udziały-w-rynku'!$C$27)</f>
        <v>1213</v>
      </c>
      <c r="AV39" s="102">
        <f t="shared" si="30"/>
        <v>5889</v>
      </c>
    </row>
    <row r="40" spans="1:48">
      <c r="A40" s="18">
        <v>11001</v>
      </c>
      <c r="B40" s="8" t="s">
        <v>37</v>
      </c>
      <c r="C40" s="8" t="s">
        <v>36</v>
      </c>
      <c r="D40" s="8" t="s">
        <v>10</v>
      </c>
      <c r="E40" s="8" t="s">
        <v>12</v>
      </c>
      <c r="F40" s="177">
        <v>11001</v>
      </c>
      <c r="G40" s="177" t="s">
        <v>370</v>
      </c>
      <c r="H40" s="157">
        <v>12163</v>
      </c>
      <c r="I40" s="178">
        <f>VLOOKUP(B40,mieszkancy_GUS_2017!$B$36:$D$64,3,FALSE)</f>
        <v>4.8314606741573035E-2</v>
      </c>
      <c r="J40" s="176">
        <f t="shared" si="18"/>
        <v>11575</v>
      </c>
      <c r="K40" s="176">
        <f t="shared" si="16"/>
        <v>14885</v>
      </c>
      <c r="L40" s="176">
        <v>5066</v>
      </c>
      <c r="M40" s="176">
        <f t="shared" si="17"/>
        <v>5894</v>
      </c>
      <c r="N40" s="120">
        <v>1666</v>
      </c>
      <c r="O40" s="120">
        <v>970</v>
      </c>
      <c r="P40" s="94">
        <v>1953</v>
      </c>
      <c r="Q40" s="94">
        <v>679</v>
      </c>
      <c r="R40" s="98">
        <v>729</v>
      </c>
      <c r="S40" s="98">
        <v>0</v>
      </c>
      <c r="T40" s="99">
        <v>717</v>
      </c>
      <c r="U40" s="99">
        <v>12</v>
      </c>
      <c r="V40" s="100">
        <v>387</v>
      </c>
      <c r="W40" s="100">
        <v>38</v>
      </c>
      <c r="X40" s="96">
        <v>645</v>
      </c>
      <c r="Y40" s="96">
        <v>16</v>
      </c>
      <c r="Z40" s="97">
        <v>279</v>
      </c>
      <c r="AA40" s="97">
        <v>187</v>
      </c>
      <c r="AB40" s="21">
        <f t="shared" si="19"/>
        <v>3354.3278350515466</v>
      </c>
      <c r="AC40" s="21">
        <f>IFERROR(INT(AB40*'udziały-w-rynku'!$C$27),0)</f>
        <v>16710</v>
      </c>
      <c r="AD40" s="95">
        <f t="shared" si="20"/>
        <v>16710</v>
      </c>
      <c r="AE40" s="34">
        <f t="shared" si="21"/>
        <v>5135</v>
      </c>
      <c r="AF40" s="31">
        <f t="shared" si="22"/>
        <v>1.4436285097192225</v>
      </c>
      <c r="AG40" s="70" t="s">
        <v>429</v>
      </c>
      <c r="AH40" s="125" t="s">
        <v>426</v>
      </c>
      <c r="AI40" s="70">
        <f t="shared" si="5"/>
        <v>11575</v>
      </c>
      <c r="AJ40" s="71">
        <f t="shared" si="23"/>
        <v>3.2761875649222914E-2</v>
      </c>
      <c r="AK40" s="161">
        <f t="shared" si="24"/>
        <v>10993.247374096749</v>
      </c>
      <c r="AL40" s="123">
        <f>INT(IFERROR(T40*(1/($O40/$N40)),0)*'udziały-w-rynku'!$C$27)</f>
        <v>6134</v>
      </c>
      <c r="AM40" s="123">
        <f>INT(IFERROR(V40*(1/($O40/$N40)),0)*'udziały-w-rynku'!$C$27)</f>
        <v>3311</v>
      </c>
      <c r="AN40" s="21">
        <f t="shared" si="25"/>
        <v>1252.0762886597938</v>
      </c>
      <c r="AO40" s="21">
        <f>IFERROR(INT(AN40*'udziały-w-rynku'!$C$27),0)</f>
        <v>6237</v>
      </c>
      <c r="AP40" s="170">
        <f t="shared" si="26"/>
        <v>6237</v>
      </c>
      <c r="AQ40" s="102">
        <f t="shared" si="27"/>
        <v>4515.0960274364097</v>
      </c>
      <c r="AR40" s="102">
        <f t="shared" si="28"/>
        <v>-1721.9039725635903</v>
      </c>
      <c r="AS40" s="184">
        <f t="shared" si="29"/>
        <v>-0.27607887967990863</v>
      </c>
      <c r="AT40" s="40">
        <f>INT(IFERROR(X40*(1/($O40/$N40)),0)*'udziały-w-rynku'!$C$27)</f>
        <v>5518</v>
      </c>
      <c r="AU40" s="40">
        <f>INT(IFERROR(Z40*(1/($O40/$N40)),0)*'udziały-w-rynku'!$C$27)</f>
        <v>2387</v>
      </c>
      <c r="AV40" s="102">
        <f t="shared" si="30"/>
        <v>6998</v>
      </c>
    </row>
    <row r="41" spans="1:48">
      <c r="A41" s="18">
        <v>11002</v>
      </c>
      <c r="B41" s="8" t="s">
        <v>35</v>
      </c>
      <c r="C41" s="8" t="s">
        <v>36</v>
      </c>
      <c r="D41" s="8" t="s">
        <v>10</v>
      </c>
      <c r="E41" s="8" t="s">
        <v>4</v>
      </c>
      <c r="F41" s="177">
        <v>11002</v>
      </c>
      <c r="G41" s="177" t="s">
        <v>370</v>
      </c>
      <c r="H41" s="157">
        <v>1561</v>
      </c>
      <c r="I41" s="178">
        <f>VLOOKUP(B41,mieszkancy_GUS_2017!$B$36:$D$64,3,FALSE)</f>
        <v>5.6960266740761323E-2</v>
      </c>
      <c r="J41" s="176">
        <f t="shared" si="18"/>
        <v>1472</v>
      </c>
      <c r="K41" s="176">
        <f t="shared" si="16"/>
        <v>14885</v>
      </c>
      <c r="L41" s="176">
        <v>272</v>
      </c>
      <c r="M41" s="176">
        <f t="shared" si="17"/>
        <v>5894</v>
      </c>
      <c r="N41" s="120">
        <v>1666</v>
      </c>
      <c r="O41" s="120">
        <v>970</v>
      </c>
      <c r="P41" s="94">
        <v>135</v>
      </c>
      <c r="Q41" s="94">
        <v>57</v>
      </c>
      <c r="R41" s="98">
        <v>49</v>
      </c>
      <c r="S41" s="98">
        <v>0</v>
      </c>
      <c r="T41" s="99">
        <v>46</v>
      </c>
      <c r="U41" s="99">
        <v>62</v>
      </c>
      <c r="V41" s="100">
        <v>39</v>
      </c>
      <c r="W41" s="100">
        <v>51</v>
      </c>
      <c r="X41" s="96">
        <v>44</v>
      </c>
      <c r="Y41" s="96">
        <v>9</v>
      </c>
      <c r="Z41" s="97">
        <v>39</v>
      </c>
      <c r="AA41" s="97">
        <v>28</v>
      </c>
      <c r="AB41" s="21">
        <f t="shared" si="19"/>
        <v>231.86597938144331</v>
      </c>
      <c r="AC41" s="21">
        <f>IFERROR(INT(AB41*'udziały-w-rynku'!$C$27),0)</f>
        <v>1155</v>
      </c>
      <c r="AD41" s="95">
        <f t="shared" si="20"/>
        <v>1155</v>
      </c>
      <c r="AE41" s="34">
        <f t="shared" si="21"/>
        <v>-317</v>
      </c>
      <c r="AF41" s="31">
        <f t="shared" si="22"/>
        <v>0.78464673913043481</v>
      </c>
      <c r="AG41" s="70" t="s">
        <v>429</v>
      </c>
      <c r="AH41" s="125" t="s">
        <v>426</v>
      </c>
      <c r="AI41" s="70">
        <f t="shared" si="5"/>
        <v>1472</v>
      </c>
      <c r="AJ41" s="71">
        <f t="shared" si="23"/>
        <v>4.166348246708953E-3</v>
      </c>
      <c r="AK41" s="161">
        <f t="shared" si="24"/>
        <v>1398.0181541831892</v>
      </c>
      <c r="AL41" s="123">
        <f>INT(IFERROR(T41*(1/($O41/$N41)),0)*'udziały-w-rynku'!$C$27)</f>
        <v>393</v>
      </c>
      <c r="AM41" s="123">
        <f>INT(IFERROR(V41*(1/($O41/$N41)),0)*'udziały-w-rynku'!$C$27)</f>
        <v>333</v>
      </c>
      <c r="AN41" s="21">
        <f t="shared" si="25"/>
        <v>84.158762886597941</v>
      </c>
      <c r="AO41" s="21">
        <f>IFERROR(INT(AN41*'udziały-w-rynku'!$C$27),0)</f>
        <v>419</v>
      </c>
      <c r="AP41" s="170">
        <f t="shared" si="26"/>
        <v>419</v>
      </c>
      <c r="AQ41" s="102">
        <f t="shared" si="27"/>
        <v>16.285795941697629</v>
      </c>
      <c r="AR41" s="102">
        <f t="shared" si="28"/>
        <v>-402.71420405830236</v>
      </c>
      <c r="AS41" s="184">
        <f t="shared" si="29"/>
        <v>-0.96113175192912259</v>
      </c>
      <c r="AT41" s="40">
        <f>INT(IFERROR(X41*(1/($O41/$N41)),0)*'udziały-w-rynku'!$C$27)</f>
        <v>376</v>
      </c>
      <c r="AU41" s="40">
        <f>INT(IFERROR(Z41*(1/($O41/$N41)),0)*'udziały-w-rynku'!$C$27)</f>
        <v>333</v>
      </c>
      <c r="AV41" s="102">
        <f t="shared" si="30"/>
        <v>6998</v>
      </c>
    </row>
    <row r="42" spans="1:48">
      <c r="A42" s="18">
        <v>11003</v>
      </c>
      <c r="B42" s="8" t="s">
        <v>35</v>
      </c>
      <c r="C42" s="8" t="s">
        <v>36</v>
      </c>
      <c r="D42" s="8" t="s">
        <v>10</v>
      </c>
      <c r="E42" s="8" t="s">
        <v>4</v>
      </c>
      <c r="F42" s="177">
        <v>11003</v>
      </c>
      <c r="G42" s="177" t="s">
        <v>370</v>
      </c>
      <c r="H42" s="157">
        <v>1950</v>
      </c>
      <c r="I42" s="178">
        <f>VLOOKUP(B42,mieszkancy_GUS_2017!$B$36:$D$64,3,FALSE)</f>
        <v>5.6960266740761323E-2</v>
      </c>
      <c r="J42" s="176">
        <f t="shared" si="18"/>
        <v>1838</v>
      </c>
      <c r="K42" s="176">
        <f t="shared" si="16"/>
        <v>14885</v>
      </c>
      <c r="L42" s="176">
        <v>556</v>
      </c>
      <c r="M42" s="176">
        <f t="shared" si="17"/>
        <v>5894</v>
      </c>
      <c r="N42" s="120">
        <v>1666</v>
      </c>
      <c r="O42" s="120">
        <v>970</v>
      </c>
      <c r="P42" s="94">
        <v>134</v>
      </c>
      <c r="Q42" s="94">
        <v>55</v>
      </c>
      <c r="R42" s="98">
        <v>40</v>
      </c>
      <c r="S42" s="98">
        <v>0</v>
      </c>
      <c r="T42" s="99">
        <v>69</v>
      </c>
      <c r="U42" s="99">
        <v>265</v>
      </c>
      <c r="V42" s="100">
        <v>71</v>
      </c>
      <c r="W42" s="100">
        <v>84</v>
      </c>
      <c r="X42" s="96">
        <v>44</v>
      </c>
      <c r="Y42" s="96">
        <v>-1</v>
      </c>
      <c r="Z42" s="97">
        <v>66</v>
      </c>
      <c r="AA42" s="97">
        <v>45</v>
      </c>
      <c r="AB42" s="21">
        <f t="shared" si="19"/>
        <v>230.14845360824745</v>
      </c>
      <c r="AC42" s="21">
        <f>IFERROR(INT(AB42*'udziały-w-rynku'!$C$27),0)</f>
        <v>1146</v>
      </c>
      <c r="AD42" s="95">
        <f t="shared" si="20"/>
        <v>1146</v>
      </c>
      <c r="AE42" s="34">
        <f t="shared" si="21"/>
        <v>-692</v>
      </c>
      <c r="AF42" s="31">
        <f t="shared" si="22"/>
        <v>0.62350380848748643</v>
      </c>
      <c r="AG42" s="70" t="s">
        <v>429</v>
      </c>
      <c r="AH42" s="125" t="s">
        <v>426</v>
      </c>
      <c r="AI42" s="70">
        <f t="shared" si="5"/>
        <v>1838</v>
      </c>
      <c r="AJ42" s="71">
        <f t="shared" si="23"/>
        <v>5.2022745091379451E-3</v>
      </c>
      <c r="AK42" s="161">
        <f t="shared" si="24"/>
        <v>1745.6232115412374</v>
      </c>
      <c r="AL42" s="123">
        <f>INT(IFERROR(T42*(1/($O42/$N42)),0)*'udziały-w-rynku'!$C$27)</f>
        <v>590</v>
      </c>
      <c r="AM42" s="123">
        <f>INT(IFERROR(V42*(1/($O42/$N42)),0)*'udziały-w-rynku'!$C$27)</f>
        <v>607</v>
      </c>
      <c r="AN42" s="21">
        <f t="shared" si="25"/>
        <v>68.701030927835063</v>
      </c>
      <c r="AO42" s="21">
        <f>IFERROR(INT(AN42*'udziały-w-rynku'!$C$27),0)</f>
        <v>342</v>
      </c>
      <c r="AP42" s="170">
        <f t="shared" si="26"/>
        <v>342</v>
      </c>
      <c r="AQ42" s="102">
        <f t="shared" si="27"/>
        <v>27.17233495284367</v>
      </c>
      <c r="AR42" s="102">
        <f t="shared" si="28"/>
        <v>-314.8276650471563</v>
      </c>
      <c r="AS42" s="184">
        <f t="shared" si="29"/>
        <v>-0.92054872820805933</v>
      </c>
      <c r="AT42" s="40">
        <f>INT(IFERROR(X42*(1/($O42/$N42)),0)*'udziały-w-rynku'!$C$27)</f>
        <v>376</v>
      </c>
      <c r="AU42" s="40">
        <f>INT(IFERROR(Z42*(1/($O42/$N42)),0)*'udziały-w-rynku'!$C$27)</f>
        <v>564</v>
      </c>
      <c r="AV42" s="102">
        <f t="shared" si="30"/>
        <v>6998</v>
      </c>
    </row>
    <row r="43" spans="1:48">
      <c r="A43" s="18">
        <v>12001</v>
      </c>
      <c r="B43" s="8" t="s">
        <v>30</v>
      </c>
      <c r="C43" s="8" t="s">
        <v>6</v>
      </c>
      <c r="D43" s="8" t="s">
        <v>10</v>
      </c>
      <c r="E43" s="8" t="s">
        <v>12</v>
      </c>
      <c r="F43" s="177">
        <v>12001</v>
      </c>
      <c r="G43" s="177" t="s">
        <v>386</v>
      </c>
      <c r="H43" s="157">
        <v>8917</v>
      </c>
      <c r="I43" s="178">
        <f>VLOOKUP(B43,mieszkancy_GUS_2017!$B$36:$D$64,3,FALSE)</f>
        <v>4.7877433769549956E-2</v>
      </c>
      <c r="J43" s="176">
        <f t="shared" si="18"/>
        <v>8490</v>
      </c>
      <c r="K43" s="176">
        <f t="shared" si="16"/>
        <v>18176</v>
      </c>
      <c r="L43" s="176">
        <v>5035</v>
      </c>
      <c r="M43" s="176">
        <f t="shared" si="17"/>
        <v>8838</v>
      </c>
      <c r="N43" s="120">
        <v>1250</v>
      </c>
      <c r="O43" s="120">
        <v>661</v>
      </c>
      <c r="P43" s="94">
        <v>412</v>
      </c>
      <c r="Q43" s="94">
        <v>148</v>
      </c>
      <c r="R43" s="98">
        <v>215</v>
      </c>
      <c r="S43" s="98">
        <v>0</v>
      </c>
      <c r="T43" s="99">
        <v>149</v>
      </c>
      <c r="U43" s="99">
        <v>34</v>
      </c>
      <c r="V43" s="100">
        <v>144</v>
      </c>
      <c r="W43" s="100">
        <v>31</v>
      </c>
      <c r="X43" s="96">
        <v>15</v>
      </c>
      <c r="Y43" s="96">
        <v>8</v>
      </c>
      <c r="Z43" s="97">
        <v>152</v>
      </c>
      <c r="AA43" s="97">
        <v>88</v>
      </c>
      <c r="AB43" s="21">
        <f t="shared" si="19"/>
        <v>779.12254160363079</v>
      </c>
      <c r="AC43" s="21">
        <f>IFERROR(INT(AB43*'udziały-w-rynku'!$C$27),0)</f>
        <v>3881</v>
      </c>
      <c r="AD43" s="95">
        <f t="shared" si="20"/>
        <v>3881</v>
      </c>
      <c r="AE43" s="34">
        <f t="shared" si="21"/>
        <v>-4609</v>
      </c>
      <c r="AF43" s="31">
        <f t="shared" si="22"/>
        <v>0.45712603062426382</v>
      </c>
      <c r="AG43" s="70" t="s">
        <v>429</v>
      </c>
      <c r="AH43" s="125" t="s">
        <v>426</v>
      </c>
      <c r="AI43" s="70">
        <f t="shared" si="5"/>
        <v>8490</v>
      </c>
      <c r="AJ43" s="71">
        <f t="shared" si="23"/>
        <v>2.4030092808803676E-2</v>
      </c>
      <c r="AK43" s="161">
        <f t="shared" si="24"/>
        <v>8063.2976419940733</v>
      </c>
      <c r="AL43" s="123">
        <f>INT(IFERROR(T43*(1/($O43/$N43)),0)*'udziały-w-rynku'!$C$27)</f>
        <v>1403</v>
      </c>
      <c r="AM43" s="123">
        <f>INT(IFERROR(V43*(1/($O43/$N43)),0)*'udziały-w-rynku'!$C$27)</f>
        <v>1356</v>
      </c>
      <c r="AN43" s="21">
        <f t="shared" si="25"/>
        <v>406.58093797276848</v>
      </c>
      <c r="AO43" s="21">
        <f>IFERROR(INT(AN43*'udziały-w-rynku'!$C$27),0)</f>
        <v>2025</v>
      </c>
      <c r="AP43" s="170">
        <f t="shared" si="26"/>
        <v>2025</v>
      </c>
      <c r="AQ43" s="102">
        <f t="shared" si="27"/>
        <v>1896.2014134275619</v>
      </c>
      <c r="AR43" s="102">
        <f t="shared" si="28"/>
        <v>-128.79858657243813</v>
      </c>
      <c r="AS43" s="184">
        <f t="shared" si="29"/>
        <v>-6.3604240282685492E-2</v>
      </c>
      <c r="AT43" s="40">
        <f>INT(IFERROR(X43*(1/($O43/$N43)),0)*'udziały-w-rynku'!$C$27)</f>
        <v>141</v>
      </c>
      <c r="AU43" s="40">
        <f>INT(IFERROR(Z43*(1/($O43/$N43)),0)*'udziały-w-rynku'!$C$27)</f>
        <v>1431</v>
      </c>
      <c r="AV43" s="102">
        <f t="shared" si="30"/>
        <v>5377</v>
      </c>
    </row>
    <row r="44" spans="1:48">
      <c r="A44" s="18">
        <v>12002</v>
      </c>
      <c r="B44" s="8" t="s">
        <v>29</v>
      </c>
      <c r="C44" s="8" t="s">
        <v>6</v>
      </c>
      <c r="D44" s="8" t="s">
        <v>10</v>
      </c>
      <c r="E44" s="8" t="s">
        <v>4</v>
      </c>
      <c r="F44" s="177">
        <v>12002</v>
      </c>
      <c r="G44" s="177" t="s">
        <v>386</v>
      </c>
      <c r="H44" s="157">
        <v>2635</v>
      </c>
      <c r="I44" s="178">
        <f>VLOOKUP(B44,mieszkancy_GUS_2017!$B$36:$D$64,3,FALSE)</f>
        <v>4.6761545164101075E-2</v>
      </c>
      <c r="J44" s="176">
        <f t="shared" si="18"/>
        <v>2511</v>
      </c>
      <c r="K44" s="176">
        <f t="shared" si="16"/>
        <v>18176</v>
      </c>
      <c r="L44" s="176">
        <v>2057</v>
      </c>
      <c r="M44" s="176">
        <f t="shared" si="17"/>
        <v>8838</v>
      </c>
      <c r="N44" s="120">
        <v>1250</v>
      </c>
      <c r="O44" s="120">
        <v>661</v>
      </c>
      <c r="P44" s="94">
        <v>134</v>
      </c>
      <c r="Q44" s="94">
        <v>25</v>
      </c>
      <c r="R44" s="98">
        <v>233</v>
      </c>
      <c r="S44" s="98">
        <v>0</v>
      </c>
      <c r="T44" s="99">
        <v>74</v>
      </c>
      <c r="U44" s="99">
        <v>120</v>
      </c>
      <c r="V44" s="100">
        <v>65</v>
      </c>
      <c r="W44" s="100">
        <v>56</v>
      </c>
      <c r="X44" s="96">
        <v>8</v>
      </c>
      <c r="Y44" s="96">
        <v>11</v>
      </c>
      <c r="Z44" s="97">
        <v>52</v>
      </c>
      <c r="AA44" s="97">
        <v>30</v>
      </c>
      <c r="AB44" s="21">
        <f t="shared" si="19"/>
        <v>253.40393343419061</v>
      </c>
      <c r="AC44" s="21">
        <f>IFERROR(INT(AB44*'udziały-w-rynku'!$C$27),0)</f>
        <v>1262</v>
      </c>
      <c r="AD44" s="95">
        <f t="shared" si="20"/>
        <v>1262</v>
      </c>
      <c r="AE44" s="34">
        <f t="shared" si="21"/>
        <v>-1249</v>
      </c>
      <c r="AF44" s="31">
        <f t="shared" si="22"/>
        <v>0.50258861011549183</v>
      </c>
      <c r="AG44" s="70" t="s">
        <v>429</v>
      </c>
      <c r="AH44" s="125" t="s">
        <v>426</v>
      </c>
      <c r="AI44" s="70">
        <f t="shared" si="5"/>
        <v>2511</v>
      </c>
      <c r="AJ44" s="71">
        <f t="shared" si="23"/>
        <v>7.1071334561726767E-3</v>
      </c>
      <c r="AK44" s="161">
        <f t="shared" si="24"/>
        <v>2384.7986312187418</v>
      </c>
      <c r="AL44" s="123">
        <f>INT(IFERROR(T44*(1/($O44/$N44)),0)*'udziały-w-rynku'!$C$27)</f>
        <v>697</v>
      </c>
      <c r="AM44" s="123">
        <f>INT(IFERROR(V44*(1/($O44/$N44)),0)*'udziały-w-rynku'!$C$27)</f>
        <v>612</v>
      </c>
      <c r="AN44" s="21">
        <f t="shared" si="25"/>
        <v>440.62027231467471</v>
      </c>
      <c r="AO44" s="21">
        <f>IFERROR(INT(AN44*'udziały-w-rynku'!$C$27),0)</f>
        <v>2195</v>
      </c>
      <c r="AP44" s="170">
        <f t="shared" si="26"/>
        <v>2195</v>
      </c>
      <c r="AQ44" s="102">
        <f t="shared" si="27"/>
        <v>839.70894550864796</v>
      </c>
      <c r="AR44" s="102">
        <f t="shared" si="28"/>
        <v>-1355.291054491352</v>
      </c>
      <c r="AS44" s="184">
        <f t="shared" si="29"/>
        <v>-0.61744467175004647</v>
      </c>
      <c r="AT44" s="40">
        <f>INT(IFERROR(X44*(1/($O44/$N44)),0)*'udziały-w-rynku'!$C$27)</f>
        <v>75</v>
      </c>
      <c r="AU44" s="40">
        <f>INT(IFERROR(Z44*(1/($O44/$N44)),0)*'udziały-w-rynku'!$C$27)</f>
        <v>489</v>
      </c>
      <c r="AV44" s="102">
        <f t="shared" si="30"/>
        <v>5377</v>
      </c>
    </row>
    <row r="45" spans="1:48">
      <c r="A45" s="18">
        <v>12003</v>
      </c>
      <c r="B45" s="8" t="s">
        <v>29</v>
      </c>
      <c r="C45" s="8" t="s">
        <v>6</v>
      </c>
      <c r="D45" s="8" t="s">
        <v>10</v>
      </c>
      <c r="E45" s="8" t="s">
        <v>4</v>
      </c>
      <c r="F45" s="177">
        <v>12003</v>
      </c>
      <c r="G45" s="177" t="s">
        <v>386</v>
      </c>
      <c r="H45" s="157">
        <v>3293</v>
      </c>
      <c r="I45" s="178">
        <f>VLOOKUP(B45,mieszkancy_GUS_2017!$B$36:$D$64,3,FALSE)</f>
        <v>4.6761545164101075E-2</v>
      </c>
      <c r="J45" s="176">
        <f t="shared" si="18"/>
        <v>3139</v>
      </c>
      <c r="K45" s="176">
        <f t="shared" si="16"/>
        <v>18176</v>
      </c>
      <c r="L45" s="176">
        <v>826</v>
      </c>
      <c r="M45" s="176">
        <f t="shared" si="17"/>
        <v>8838</v>
      </c>
      <c r="N45" s="120">
        <v>1250</v>
      </c>
      <c r="O45" s="120">
        <v>661</v>
      </c>
      <c r="P45" s="94">
        <v>263</v>
      </c>
      <c r="Q45" s="94">
        <v>105</v>
      </c>
      <c r="R45" s="98">
        <v>71</v>
      </c>
      <c r="S45" s="98">
        <v>0</v>
      </c>
      <c r="T45" s="99">
        <v>93</v>
      </c>
      <c r="U45" s="99">
        <v>43</v>
      </c>
      <c r="V45" s="100">
        <v>99</v>
      </c>
      <c r="W45" s="100">
        <v>5</v>
      </c>
      <c r="X45" s="96">
        <v>17</v>
      </c>
      <c r="Y45" s="96">
        <v>22</v>
      </c>
      <c r="Z45" s="97">
        <v>81</v>
      </c>
      <c r="AA45" s="97">
        <v>47</v>
      </c>
      <c r="AB45" s="21">
        <f t="shared" si="19"/>
        <v>497.35249621785169</v>
      </c>
      <c r="AC45" s="21">
        <f>IFERROR(INT(AB45*'udziały-w-rynku'!$C$27),0)</f>
        <v>2477</v>
      </c>
      <c r="AD45" s="95">
        <f t="shared" si="20"/>
        <v>2477</v>
      </c>
      <c r="AE45" s="34">
        <f t="shared" si="21"/>
        <v>-662</v>
      </c>
      <c r="AF45" s="31">
        <f t="shared" si="22"/>
        <v>0.78910481044918768</v>
      </c>
      <c r="AG45" s="70" t="s">
        <v>429</v>
      </c>
      <c r="AH45" s="125" t="s">
        <v>426</v>
      </c>
      <c r="AI45" s="70">
        <f t="shared" si="5"/>
        <v>3139</v>
      </c>
      <c r="AJ45" s="71">
        <f t="shared" si="23"/>
        <v>8.8846244201218772E-3</v>
      </c>
      <c r="AK45" s="161">
        <f t="shared" si="24"/>
        <v>2981.235724171896</v>
      </c>
      <c r="AL45" s="123">
        <f>INT(IFERROR(T45*(1/($O45/$N45)),0)*'udziały-w-rynku'!$C$27)</f>
        <v>876</v>
      </c>
      <c r="AM45" s="123">
        <f>INT(IFERROR(V45*(1/($O45/$N45)),0)*'udziały-w-rynku'!$C$27)</f>
        <v>932</v>
      </c>
      <c r="AN45" s="21">
        <f t="shared" si="25"/>
        <v>134.2662632375189</v>
      </c>
      <c r="AO45" s="21">
        <f>IFERROR(INT(AN45*'udziały-w-rynku'!$C$27),0)</f>
        <v>668</v>
      </c>
      <c r="AP45" s="170">
        <f t="shared" si="26"/>
        <v>668</v>
      </c>
      <c r="AQ45" s="102">
        <f t="shared" si="27"/>
        <v>102.61632880788544</v>
      </c>
      <c r="AR45" s="102">
        <f t="shared" si="28"/>
        <v>-565.38367119211455</v>
      </c>
      <c r="AS45" s="184">
        <f t="shared" si="29"/>
        <v>-0.84638274130556068</v>
      </c>
      <c r="AT45" s="40">
        <f>INT(IFERROR(X45*(1/($O45/$N45)),0)*'udziały-w-rynku'!$C$27)</f>
        <v>160</v>
      </c>
      <c r="AU45" s="40">
        <f>INT(IFERROR(Z45*(1/($O45/$N45)),0)*'udziały-w-rynku'!$C$27)</f>
        <v>763</v>
      </c>
      <c r="AV45" s="102">
        <f t="shared" si="30"/>
        <v>5377</v>
      </c>
    </row>
    <row r="46" spans="1:48">
      <c r="A46" s="18">
        <v>12004</v>
      </c>
      <c r="B46" s="8" t="s">
        <v>29</v>
      </c>
      <c r="C46" s="8" t="s">
        <v>6</v>
      </c>
      <c r="D46" s="8" t="s">
        <v>10</v>
      </c>
      <c r="E46" s="8" t="s">
        <v>4</v>
      </c>
      <c r="F46" s="177">
        <v>12004</v>
      </c>
      <c r="G46" s="177" t="s">
        <v>386</v>
      </c>
      <c r="H46" s="157">
        <v>3331</v>
      </c>
      <c r="I46" s="178">
        <f>VLOOKUP(B46,mieszkancy_GUS_2017!$B$36:$D$64,3,FALSE)</f>
        <v>4.6761545164101075E-2</v>
      </c>
      <c r="J46" s="176">
        <f t="shared" si="18"/>
        <v>3175</v>
      </c>
      <c r="K46" s="176">
        <f t="shared" si="16"/>
        <v>18176</v>
      </c>
      <c r="L46" s="176">
        <v>698</v>
      </c>
      <c r="M46" s="176">
        <f t="shared" si="17"/>
        <v>8838</v>
      </c>
      <c r="N46" s="120">
        <v>1250</v>
      </c>
      <c r="O46" s="120">
        <v>661</v>
      </c>
      <c r="P46" s="94">
        <v>24</v>
      </c>
      <c r="Q46" s="94">
        <v>8</v>
      </c>
      <c r="R46" s="98">
        <v>6</v>
      </c>
      <c r="S46" s="98">
        <v>0</v>
      </c>
      <c r="T46" s="99">
        <v>5</v>
      </c>
      <c r="U46" s="99">
        <v>175</v>
      </c>
      <c r="V46" s="100">
        <v>8</v>
      </c>
      <c r="W46" s="100">
        <v>18</v>
      </c>
      <c r="X46" s="96">
        <v>-1</v>
      </c>
      <c r="Y46" s="96">
        <v>144</v>
      </c>
      <c r="Z46" s="97">
        <v>5</v>
      </c>
      <c r="AA46" s="97">
        <v>-1</v>
      </c>
      <c r="AB46" s="21">
        <f t="shared" si="19"/>
        <v>45.385779122541599</v>
      </c>
      <c r="AC46" s="21">
        <f>IFERROR(INT(AB46*'udziały-w-rynku'!$C$27),0)</f>
        <v>226</v>
      </c>
      <c r="AD46" s="95">
        <f t="shared" si="20"/>
        <v>226</v>
      </c>
      <c r="AE46" s="34">
        <f t="shared" si="21"/>
        <v>-2949</v>
      </c>
      <c r="AF46" s="31">
        <f t="shared" si="22"/>
        <v>7.1181102362204721E-2</v>
      </c>
      <c r="AG46" s="70" t="s">
        <v>429</v>
      </c>
      <c r="AH46" s="125" t="s">
        <v>426</v>
      </c>
      <c r="AI46" s="70">
        <f t="shared" si="5"/>
        <v>3175</v>
      </c>
      <c r="AJ46" s="71">
        <f t="shared" si="23"/>
        <v>8.9865188065903021E-3</v>
      </c>
      <c r="AK46" s="161">
        <f t="shared" si="24"/>
        <v>3015.4263855513759</v>
      </c>
      <c r="AL46" s="123">
        <f>INT(IFERROR(T46*(1/($O46/$N46)),0)*'udziały-w-rynku'!$C$27)</f>
        <v>47</v>
      </c>
      <c r="AM46" s="123">
        <f>INT(IFERROR(V46*(1/($O46/$N46)),0)*'udziały-w-rynku'!$C$27)</f>
        <v>75</v>
      </c>
      <c r="AN46" s="21">
        <f t="shared" si="25"/>
        <v>11.3464447806354</v>
      </c>
      <c r="AO46" s="21">
        <f>IFERROR(INT(AN46*'udziały-w-rynku'!$C$27),0)</f>
        <v>56</v>
      </c>
      <c r="AP46" s="170">
        <f t="shared" si="26"/>
        <v>56</v>
      </c>
      <c r="AQ46" s="102">
        <f t="shared" si="27"/>
        <v>7.269481123302957</v>
      </c>
      <c r="AR46" s="102">
        <f t="shared" si="28"/>
        <v>-48.73051887669704</v>
      </c>
      <c r="AS46" s="184">
        <f t="shared" si="29"/>
        <v>-0.8701878370838757</v>
      </c>
      <c r="AT46" s="40">
        <f>INT(IFERROR(X46*(1/($O46/$N46)),0)*'udziały-w-rynku'!$C$27)</f>
        <v>-10</v>
      </c>
      <c r="AU46" s="40">
        <f>INT(IFERROR(Z46*(1/($O46/$N46)),0)*'udziały-w-rynku'!$C$27)</f>
        <v>47</v>
      </c>
      <c r="AV46" s="102">
        <f t="shared" si="30"/>
        <v>5377</v>
      </c>
    </row>
    <row r="47" spans="1:48">
      <c r="A47" s="18">
        <v>12005</v>
      </c>
      <c r="B47" s="8" t="s">
        <v>29</v>
      </c>
      <c r="C47" s="8" t="s">
        <v>6</v>
      </c>
      <c r="D47" s="8" t="s">
        <v>10</v>
      </c>
      <c r="E47" s="8" t="s">
        <v>4</v>
      </c>
      <c r="F47" s="177">
        <v>12005</v>
      </c>
      <c r="G47" s="177" t="s">
        <v>386</v>
      </c>
      <c r="H47" s="157">
        <v>904</v>
      </c>
      <c r="I47" s="178">
        <f>VLOOKUP(B47,mieszkancy_GUS_2017!$B$36:$D$64,3,FALSE)</f>
        <v>4.6761545164101075E-2</v>
      </c>
      <c r="J47" s="176">
        <f t="shared" si="18"/>
        <v>861</v>
      </c>
      <c r="K47" s="176">
        <f t="shared" si="16"/>
        <v>18176</v>
      </c>
      <c r="L47" s="176">
        <v>222</v>
      </c>
      <c r="M47" s="176">
        <f t="shared" si="17"/>
        <v>8838</v>
      </c>
      <c r="N47" s="120">
        <v>1250</v>
      </c>
      <c r="O47" s="120">
        <v>661</v>
      </c>
      <c r="P47" s="94">
        <v>117</v>
      </c>
      <c r="Q47" s="94">
        <v>34</v>
      </c>
      <c r="R47" s="98">
        <v>46</v>
      </c>
      <c r="S47" s="98">
        <v>0</v>
      </c>
      <c r="T47" s="99">
        <v>51</v>
      </c>
      <c r="U47" s="99">
        <v>201</v>
      </c>
      <c r="V47" s="100">
        <v>59</v>
      </c>
      <c r="W47" s="100">
        <v>196</v>
      </c>
      <c r="X47" s="96">
        <v>73</v>
      </c>
      <c r="Y47" s="96">
        <v>10</v>
      </c>
      <c r="Z47" s="97">
        <v>52</v>
      </c>
      <c r="AA47" s="97">
        <v>22</v>
      </c>
      <c r="AB47" s="21">
        <f t="shared" si="19"/>
        <v>221.2556732223903</v>
      </c>
      <c r="AC47" s="21">
        <f>IFERROR(INT(AB47*'udziały-w-rynku'!$C$27),0)</f>
        <v>1102</v>
      </c>
      <c r="AD47" s="95">
        <f t="shared" si="20"/>
        <v>1102</v>
      </c>
      <c r="AE47" s="34">
        <f t="shared" si="21"/>
        <v>241</v>
      </c>
      <c r="AF47" s="31">
        <f t="shared" si="22"/>
        <v>1.2799070847851335</v>
      </c>
      <c r="AG47" s="70" t="s">
        <v>429</v>
      </c>
      <c r="AH47" s="125" t="s">
        <v>426</v>
      </c>
      <c r="AI47" s="70">
        <f>IFERROR(IF(AG47="do weryfikacji",IF(AH47="BIG-DATA",AD47,IF(AH47="PESEL",J47,"do uzupełnienia")),AG47),0)</f>
        <v>861</v>
      </c>
      <c r="AJ47" s="71">
        <f t="shared" si="23"/>
        <v>2.4369740763698425E-3</v>
      </c>
      <c r="AK47" s="161">
        <f t="shared" si="24"/>
        <v>817.72665132590066</v>
      </c>
      <c r="AL47" s="123">
        <f>INT(IFERROR(T47*(1/($O47/$N47)),0)*'udziały-w-rynku'!$C$27)</f>
        <v>480</v>
      </c>
      <c r="AM47" s="123">
        <f>INT(IFERROR(V47*(1/($O47/$N47)),0)*'udziały-w-rynku'!$C$27)</f>
        <v>555</v>
      </c>
      <c r="AN47" s="21">
        <f t="shared" si="25"/>
        <v>86.989409984871401</v>
      </c>
      <c r="AO47" s="21">
        <f>IFERROR(INT(AN47*'udziały-w-rynku'!$C$27),0)</f>
        <v>433</v>
      </c>
      <c r="AP47" s="170">
        <f t="shared" si="26"/>
        <v>433</v>
      </c>
      <c r="AQ47" s="102">
        <f t="shared" si="27"/>
        <v>17.877254974893063</v>
      </c>
      <c r="AR47" s="102">
        <f t="shared" si="28"/>
        <v>-415.12274502510695</v>
      </c>
      <c r="AS47" s="184">
        <f t="shared" si="29"/>
        <v>-0.95871303700948485</v>
      </c>
      <c r="AT47" s="40">
        <f>INT(IFERROR(X47*(1/($O47/$N47)),0)*'udziały-w-rynku'!$C$27)</f>
        <v>687</v>
      </c>
      <c r="AU47" s="40">
        <f>INT(IFERROR(Z47*(1/($O47/$N47)),0)*'udziały-w-rynku'!$C$27)</f>
        <v>489</v>
      </c>
      <c r="AV47" s="102">
        <f t="shared" si="30"/>
        <v>5377</v>
      </c>
    </row>
    <row r="48" spans="1:48">
      <c r="A48" s="18">
        <v>13001</v>
      </c>
      <c r="B48" s="8" t="s">
        <v>26</v>
      </c>
      <c r="C48" s="8" t="s">
        <v>6</v>
      </c>
      <c r="D48" s="8" t="s">
        <v>3</v>
      </c>
      <c r="E48" s="8" t="s">
        <v>4</v>
      </c>
      <c r="F48" s="177">
        <v>13001</v>
      </c>
      <c r="G48" s="177" t="s">
        <v>26</v>
      </c>
      <c r="H48" s="157">
        <v>3224</v>
      </c>
      <c r="I48" s="178">
        <f>VLOOKUP(B48,mieszkancy_GUS_2017!$B$36:$D$64,3,FALSE)</f>
        <v>4.5904841635272781E-2</v>
      </c>
      <c r="J48" s="176">
        <f t="shared" si="18"/>
        <v>3076</v>
      </c>
      <c r="K48" s="176">
        <f t="shared" si="16"/>
        <v>6713</v>
      </c>
      <c r="L48" s="176">
        <v>755</v>
      </c>
      <c r="M48" s="176">
        <f t="shared" si="17"/>
        <v>2221</v>
      </c>
      <c r="N48" s="120">
        <v>665</v>
      </c>
      <c r="O48" s="120">
        <v>399</v>
      </c>
      <c r="P48" s="94" t="s">
        <v>871</v>
      </c>
      <c r="Q48" s="12" t="s">
        <v>871</v>
      </c>
      <c r="R48" s="13" t="s">
        <v>871</v>
      </c>
      <c r="S48" s="98">
        <v>0</v>
      </c>
      <c r="T48" s="99">
        <v>0</v>
      </c>
      <c r="U48" s="99">
        <v>0</v>
      </c>
      <c r="V48" s="100">
        <v>0</v>
      </c>
      <c r="W48" s="100">
        <v>0</v>
      </c>
      <c r="X48" s="96">
        <v>0</v>
      </c>
      <c r="Y48" s="96">
        <v>0</v>
      </c>
      <c r="Z48" s="97">
        <v>0</v>
      </c>
      <c r="AA48" s="97">
        <v>0</v>
      </c>
      <c r="AB48" s="21">
        <f t="shared" si="19"/>
        <v>0</v>
      </c>
      <c r="AC48" s="21">
        <f>IFERROR(INT(AB48*'udziały-w-rynku'!$C$27),0)</f>
        <v>0</v>
      </c>
      <c r="AD48" s="95">
        <f t="shared" si="20"/>
        <v>0</v>
      </c>
      <c r="AE48" s="34">
        <f t="shared" si="21"/>
        <v>-3076</v>
      </c>
      <c r="AF48" s="31">
        <f t="shared" si="22"/>
        <v>0</v>
      </c>
      <c r="AG48" s="70" t="s">
        <v>429</v>
      </c>
      <c r="AH48" s="125" t="s">
        <v>426</v>
      </c>
      <c r="AI48" s="70">
        <f t="shared" ref="AI48:AI65" si="31">IF(AG48="do weryfikacji",IF(AH48="BIG-DATA",AD48,IF(AH48="PESEL",J48,"do uzupełnienia")),AG48)</f>
        <v>3076</v>
      </c>
      <c r="AJ48" s="71">
        <f t="shared" si="23"/>
        <v>8.7063092438021319E-3</v>
      </c>
      <c r="AK48" s="161">
        <f t="shared" si="24"/>
        <v>2921.4020667578052</v>
      </c>
      <c r="AL48" s="123">
        <f>INT(IFERROR(T48*(1/($O48/$N48)),0)*'udziały-w-rynku'!$C$27)</f>
        <v>0</v>
      </c>
      <c r="AM48" s="123">
        <f>INT(IFERROR(V48*(1/($O48/$N48)),0)*'udziały-w-rynku'!$C$27)</f>
        <v>0</v>
      </c>
      <c r="AN48" s="21">
        <f t="shared" si="25"/>
        <v>0</v>
      </c>
      <c r="AO48" s="21">
        <f>IFERROR(INT(AN48*'udziały-w-rynku'!$C$27),0)</f>
        <v>0</v>
      </c>
      <c r="AP48" s="170">
        <f t="shared" si="26"/>
        <v>0</v>
      </c>
      <c r="AQ48" s="102">
        <f t="shared" si="27"/>
        <v>0</v>
      </c>
      <c r="AR48" s="102">
        <f t="shared" si="28"/>
        <v>0</v>
      </c>
      <c r="AS48" s="184">
        <f t="shared" si="29"/>
        <v>0</v>
      </c>
      <c r="AT48" s="40">
        <f>INT(IFERROR(X48*(1/($O48/$N48)),0)*'udziały-w-rynku'!$C$27)</f>
        <v>0</v>
      </c>
      <c r="AU48" s="40">
        <f>INT(IFERROR(Z48*(1/($O48/$N48)),0)*'udziały-w-rynku'!$C$27)</f>
        <v>0</v>
      </c>
      <c r="AV48" s="102">
        <f t="shared" si="30"/>
        <v>1544</v>
      </c>
    </row>
    <row r="49" spans="1:48">
      <c r="A49" s="18">
        <v>13002</v>
      </c>
      <c r="B49" s="8" t="s">
        <v>26</v>
      </c>
      <c r="C49" s="8" t="s">
        <v>6</v>
      </c>
      <c r="D49" s="8" t="s">
        <v>3</v>
      </c>
      <c r="E49" s="8" t="s">
        <v>4</v>
      </c>
      <c r="F49" s="177">
        <v>13002</v>
      </c>
      <c r="G49" s="177" t="s">
        <v>26</v>
      </c>
      <c r="H49" s="157">
        <v>3813</v>
      </c>
      <c r="I49" s="178">
        <f>VLOOKUP(B49,mieszkancy_GUS_2017!$B$36:$D$64,3,FALSE)</f>
        <v>4.5904841635272781E-2</v>
      </c>
      <c r="J49" s="176">
        <f t="shared" si="18"/>
        <v>3637</v>
      </c>
      <c r="K49" s="176">
        <f t="shared" si="16"/>
        <v>6713</v>
      </c>
      <c r="L49" s="176">
        <v>1466</v>
      </c>
      <c r="M49" s="176">
        <f t="shared" si="17"/>
        <v>2221</v>
      </c>
      <c r="N49" s="120">
        <v>665</v>
      </c>
      <c r="O49" s="120">
        <v>399</v>
      </c>
      <c r="P49" s="94">
        <v>514</v>
      </c>
      <c r="Q49" s="94">
        <v>174</v>
      </c>
      <c r="R49" s="98">
        <v>186</v>
      </c>
      <c r="S49" s="98">
        <v>0</v>
      </c>
      <c r="T49" s="99">
        <v>185</v>
      </c>
      <c r="U49" s="99">
        <v>50</v>
      </c>
      <c r="V49" s="100">
        <v>328</v>
      </c>
      <c r="W49" s="100">
        <v>414</v>
      </c>
      <c r="X49" s="96">
        <v>117</v>
      </c>
      <c r="Y49" s="96">
        <v>61</v>
      </c>
      <c r="Z49" s="97">
        <v>312</v>
      </c>
      <c r="AA49" s="97">
        <v>204</v>
      </c>
      <c r="AB49" s="21">
        <f t="shared" si="19"/>
        <v>856.66666666666674</v>
      </c>
      <c r="AC49" s="21">
        <f>IFERROR(INT(AB49*'udziały-w-rynku'!$C$27),0)</f>
        <v>4267</v>
      </c>
      <c r="AD49" s="95">
        <f t="shared" si="20"/>
        <v>4267</v>
      </c>
      <c r="AE49" s="34">
        <f t="shared" si="21"/>
        <v>630</v>
      </c>
      <c r="AF49" s="31">
        <f t="shared" si="22"/>
        <v>1.173219686554853</v>
      </c>
      <c r="AG49" s="70" t="s">
        <v>429</v>
      </c>
      <c r="AH49" s="125" t="s">
        <v>426</v>
      </c>
      <c r="AI49" s="70">
        <f t="shared" si="31"/>
        <v>3637</v>
      </c>
      <c r="AJ49" s="71">
        <f t="shared" si="23"/>
        <v>1.0294163432935096E-2</v>
      </c>
      <c r="AK49" s="161">
        <f t="shared" si="24"/>
        <v>3454.2065399213716</v>
      </c>
      <c r="AL49" s="123">
        <f>INT(IFERROR(T49*(1/($O49/$N49)),0)*'udziały-w-rynku'!$C$27)</f>
        <v>1536</v>
      </c>
      <c r="AM49" s="123">
        <f>INT(IFERROR(V49*(1/($O49/$N49)),0)*'udziały-w-rynku'!$C$27)</f>
        <v>2723</v>
      </c>
      <c r="AN49" s="21">
        <f t="shared" si="25"/>
        <v>310</v>
      </c>
      <c r="AO49" s="21">
        <f>IFERROR(INT(AN49*'udziały-w-rynku'!$C$27),0)</f>
        <v>1544</v>
      </c>
      <c r="AP49" s="170">
        <f t="shared" si="26"/>
        <v>1544</v>
      </c>
      <c r="AQ49" s="102">
        <f t="shared" si="27"/>
        <v>1466</v>
      </c>
      <c r="AR49" s="102">
        <f t="shared" si="28"/>
        <v>-78</v>
      </c>
      <c r="AS49" s="184">
        <f t="shared" si="29"/>
        <v>-5.0518134715025906E-2</v>
      </c>
      <c r="AT49" s="40">
        <f>INT(IFERROR(X49*(1/($O49/$N49)),0)*'udziały-w-rynku'!$C$27)</f>
        <v>971</v>
      </c>
      <c r="AU49" s="40">
        <f>INT(IFERROR(Z49*(1/($O49/$N49)),0)*'udziały-w-rynku'!$C$27)</f>
        <v>2590</v>
      </c>
      <c r="AV49" s="102">
        <f t="shared" si="30"/>
        <v>1544</v>
      </c>
    </row>
    <row r="50" spans="1:48">
      <c r="A50" s="18">
        <v>14001</v>
      </c>
      <c r="B50" s="8" t="s">
        <v>14</v>
      </c>
      <c r="C50" s="8" t="s">
        <v>2</v>
      </c>
      <c r="D50" s="8" t="s">
        <v>10</v>
      </c>
      <c r="E50" s="8" t="s">
        <v>12</v>
      </c>
      <c r="F50" s="177">
        <v>14001</v>
      </c>
      <c r="G50" s="177" t="s">
        <v>373</v>
      </c>
      <c r="H50" s="157">
        <v>6514</v>
      </c>
      <c r="I50" s="178">
        <f>VLOOKUP(B50,mieszkancy_GUS_2017!$B$36:$D$64,3,FALSE)</f>
        <v>6.0524746571258198E-2</v>
      </c>
      <c r="J50" s="176">
        <f t="shared" si="18"/>
        <v>6119</v>
      </c>
      <c r="K50" s="176">
        <f t="shared" si="16"/>
        <v>21296</v>
      </c>
      <c r="L50" s="176">
        <v>4005</v>
      </c>
      <c r="M50" s="176">
        <f t="shared" si="17"/>
        <v>9604</v>
      </c>
      <c r="N50" s="120">
        <v>3684</v>
      </c>
      <c r="O50" s="120">
        <v>2078</v>
      </c>
      <c r="P50" s="94" t="s">
        <v>871</v>
      </c>
      <c r="Q50" s="94" t="s">
        <v>871</v>
      </c>
      <c r="R50" s="98" t="s">
        <v>871</v>
      </c>
      <c r="S50" s="98">
        <v>0</v>
      </c>
      <c r="T50" s="99">
        <v>0</v>
      </c>
      <c r="U50" s="99">
        <v>0</v>
      </c>
      <c r="V50" s="100">
        <v>0</v>
      </c>
      <c r="W50" s="100">
        <v>0</v>
      </c>
      <c r="X50" s="96">
        <v>0</v>
      </c>
      <c r="Y50" s="96">
        <v>0</v>
      </c>
      <c r="Z50" s="97">
        <v>0</v>
      </c>
      <c r="AA50" s="97">
        <v>0</v>
      </c>
      <c r="AB50" s="21">
        <f t="shared" si="19"/>
        <v>0</v>
      </c>
      <c r="AC50" s="21">
        <f>IFERROR(INT(AB50*'udziały-w-rynku'!$C$27),0)</f>
        <v>0</v>
      </c>
      <c r="AD50" s="95">
        <f t="shared" si="20"/>
        <v>0</v>
      </c>
      <c r="AE50" s="34">
        <f t="shared" si="21"/>
        <v>-6119</v>
      </c>
      <c r="AF50" s="31">
        <f t="shared" si="22"/>
        <v>0</v>
      </c>
      <c r="AG50" s="70" t="s">
        <v>429</v>
      </c>
      <c r="AH50" s="125" t="s">
        <v>426</v>
      </c>
      <c r="AI50" s="70">
        <f t="shared" si="31"/>
        <v>6119</v>
      </c>
      <c r="AJ50" s="71">
        <f t="shared" si="23"/>
        <v>1.7319215300008208E-2</v>
      </c>
      <c r="AK50" s="161">
        <f t="shared" si="24"/>
        <v>5811.4626939177542</v>
      </c>
      <c r="AL50" s="123">
        <f>INT(IFERROR(T50*(1/($O50/$N50)),0)*'udziały-w-rynku'!$C$27)</f>
        <v>0</v>
      </c>
      <c r="AM50" s="123">
        <f>INT(IFERROR(V50*(1/($O50/$N50)),0)*'udziały-w-rynku'!$C$27)</f>
        <v>0</v>
      </c>
      <c r="AN50" s="21">
        <f t="shared" si="25"/>
        <v>0</v>
      </c>
      <c r="AO50" s="21">
        <f>IFERROR(INT(AN50*'udziały-w-rynku'!$C$27),0)</f>
        <v>0</v>
      </c>
      <c r="AP50" s="170">
        <f t="shared" si="26"/>
        <v>0</v>
      </c>
      <c r="AQ50" s="102">
        <f t="shared" si="27"/>
        <v>0</v>
      </c>
      <c r="AR50" s="102">
        <f t="shared" si="28"/>
        <v>0</v>
      </c>
      <c r="AS50" s="184">
        <f t="shared" si="29"/>
        <v>0</v>
      </c>
      <c r="AT50" s="40">
        <f>INT(IFERROR(X50*(1/($O50/$N50)),0)*'udziały-w-rynku'!$C$27)</f>
        <v>0</v>
      </c>
      <c r="AU50" s="40">
        <f>INT(IFERROR(Z50*(1/($O50/$N50)),0)*'udziały-w-rynku'!$C$27)</f>
        <v>0</v>
      </c>
      <c r="AV50" s="102">
        <f t="shared" si="30"/>
        <v>13520</v>
      </c>
    </row>
    <row r="51" spans="1:48">
      <c r="A51" s="18">
        <v>14002</v>
      </c>
      <c r="B51" s="8" t="s">
        <v>13</v>
      </c>
      <c r="C51" s="8" t="s">
        <v>2</v>
      </c>
      <c r="D51" s="8" t="s">
        <v>10</v>
      </c>
      <c r="E51" s="8" t="s">
        <v>4</v>
      </c>
      <c r="F51" s="177">
        <v>14002</v>
      </c>
      <c r="G51" s="177" t="s">
        <v>373</v>
      </c>
      <c r="H51" s="157">
        <v>7921</v>
      </c>
      <c r="I51" s="178">
        <f>VLOOKUP(B51,mieszkancy_GUS_2017!$B$36:$D$64,3,FALSE)</f>
        <v>5.2967761373907803E-2</v>
      </c>
      <c r="J51" s="176">
        <f t="shared" si="18"/>
        <v>7501</v>
      </c>
      <c r="K51" s="176">
        <f t="shared" si="16"/>
        <v>21296</v>
      </c>
      <c r="L51" s="176">
        <v>3662</v>
      </c>
      <c r="M51" s="176">
        <f t="shared" si="17"/>
        <v>9604</v>
      </c>
      <c r="N51" s="120">
        <v>3684</v>
      </c>
      <c r="O51" s="120">
        <v>2078</v>
      </c>
      <c r="P51" s="94">
        <v>1373</v>
      </c>
      <c r="Q51" s="94">
        <v>698</v>
      </c>
      <c r="R51" s="98">
        <v>745</v>
      </c>
      <c r="S51" s="98">
        <v>0</v>
      </c>
      <c r="T51" s="99">
        <v>478</v>
      </c>
      <c r="U51" s="99">
        <v>104</v>
      </c>
      <c r="V51" s="100">
        <v>583</v>
      </c>
      <c r="W51" s="100">
        <v>64</v>
      </c>
      <c r="X51" s="96">
        <v>371</v>
      </c>
      <c r="Y51" s="96">
        <v>114</v>
      </c>
      <c r="Z51" s="97">
        <v>470</v>
      </c>
      <c r="AA51" s="97">
        <v>318</v>
      </c>
      <c r="AB51" s="21">
        <f t="shared" si="19"/>
        <v>2434.1347449470645</v>
      </c>
      <c r="AC51" s="21">
        <f>IFERROR(INT(AB51*'udziały-w-rynku'!$C$27),0)</f>
        <v>12126</v>
      </c>
      <c r="AD51" s="95">
        <f t="shared" si="20"/>
        <v>12126</v>
      </c>
      <c r="AE51" s="34">
        <f t="shared" si="21"/>
        <v>4625</v>
      </c>
      <c r="AF51" s="31">
        <f t="shared" si="22"/>
        <v>1.6165844554059459</v>
      </c>
      <c r="AG51" s="70" t="s">
        <v>429</v>
      </c>
      <c r="AH51" s="125" t="s">
        <v>426</v>
      </c>
      <c r="AI51" s="70">
        <f t="shared" si="31"/>
        <v>7501</v>
      </c>
      <c r="AJ51" s="71">
        <f t="shared" si="23"/>
        <v>2.1230827580546098E-2</v>
      </c>
      <c r="AK51" s="161">
        <f t="shared" si="24"/>
        <v>7124.0041946522433</v>
      </c>
      <c r="AL51" s="123">
        <f>INT(IFERROR(T51*(1/($O51/$N51)),0)*'udziały-w-rynku'!$C$27)</f>
        <v>4221</v>
      </c>
      <c r="AM51" s="123">
        <f>INT(IFERROR(V51*(1/($O51/$N51)),0)*'udziały-w-rynku'!$C$27)</f>
        <v>5148</v>
      </c>
      <c r="AN51" s="21">
        <f t="shared" si="25"/>
        <v>1320.7795957651588</v>
      </c>
      <c r="AO51" s="21">
        <f>IFERROR(INT(AN51*'udziały-w-rynku'!$C$27),0)</f>
        <v>6579</v>
      </c>
      <c r="AP51" s="170">
        <f t="shared" si="26"/>
        <v>6579</v>
      </c>
      <c r="AQ51" s="102">
        <f t="shared" si="27"/>
        <v>1781.9747041420119</v>
      </c>
      <c r="AR51" s="102">
        <f t="shared" si="28"/>
        <v>-4797.0252958579877</v>
      </c>
      <c r="AS51" s="184">
        <f t="shared" si="29"/>
        <v>-0.72914201183431948</v>
      </c>
      <c r="AT51" s="40">
        <f>INT(IFERROR(X51*(1/($O51/$N51)),0)*'udziały-w-rynku'!$C$27)</f>
        <v>3276</v>
      </c>
      <c r="AU51" s="40">
        <f>INT(IFERROR(Z51*(1/($O51/$N51)),0)*'udziały-w-rynku'!$C$27)</f>
        <v>4150</v>
      </c>
      <c r="AV51" s="102">
        <f t="shared" si="30"/>
        <v>13520</v>
      </c>
    </row>
    <row r="52" spans="1:48">
      <c r="A52" s="18">
        <v>14003</v>
      </c>
      <c r="B52" s="8" t="s">
        <v>13</v>
      </c>
      <c r="C52" s="8" t="s">
        <v>2</v>
      </c>
      <c r="D52" s="8" t="s">
        <v>10</v>
      </c>
      <c r="E52" s="8" t="s">
        <v>4</v>
      </c>
      <c r="F52" s="177">
        <v>14003</v>
      </c>
      <c r="G52" s="177" t="s">
        <v>373</v>
      </c>
      <c r="H52" s="157">
        <v>3283</v>
      </c>
      <c r="I52" s="178">
        <f>VLOOKUP(B52,mieszkancy_GUS_2017!$B$36:$D$64,3,FALSE)</f>
        <v>5.2967761373907803E-2</v>
      </c>
      <c r="J52" s="176">
        <f t="shared" si="18"/>
        <v>3109</v>
      </c>
      <c r="K52" s="176">
        <f t="shared" si="16"/>
        <v>21296</v>
      </c>
      <c r="L52" s="176">
        <v>732</v>
      </c>
      <c r="M52" s="176">
        <f t="shared" si="17"/>
        <v>9604</v>
      </c>
      <c r="N52" s="120">
        <v>3684</v>
      </c>
      <c r="O52" s="120">
        <v>2078</v>
      </c>
      <c r="P52" s="94">
        <v>200</v>
      </c>
      <c r="Q52" s="94">
        <v>82</v>
      </c>
      <c r="R52" s="98">
        <v>86</v>
      </c>
      <c r="S52" s="98">
        <v>0</v>
      </c>
      <c r="T52" s="99">
        <v>86</v>
      </c>
      <c r="U52" s="99">
        <v>7</v>
      </c>
      <c r="V52" s="100">
        <v>105</v>
      </c>
      <c r="W52" s="100">
        <v>196</v>
      </c>
      <c r="X52" s="96">
        <v>43</v>
      </c>
      <c r="Y52" s="96">
        <v>135</v>
      </c>
      <c r="Z52" s="97">
        <v>131</v>
      </c>
      <c r="AA52" s="97">
        <v>67</v>
      </c>
      <c r="AB52" s="21">
        <f t="shared" si="19"/>
        <v>354.57170356111646</v>
      </c>
      <c r="AC52" s="21">
        <f>IFERROR(INT(AB52*'udziały-w-rynku'!$C$27),0)</f>
        <v>1766</v>
      </c>
      <c r="AD52" s="95">
        <f t="shared" si="20"/>
        <v>1766</v>
      </c>
      <c r="AE52" s="34">
        <f t="shared" si="21"/>
        <v>-1343</v>
      </c>
      <c r="AF52" s="31">
        <f t="shared" si="22"/>
        <v>0.56802830492119649</v>
      </c>
      <c r="AG52" s="70" t="s">
        <v>429</v>
      </c>
      <c r="AH52" s="125" t="s">
        <v>426</v>
      </c>
      <c r="AI52" s="70">
        <f t="shared" si="31"/>
        <v>3109</v>
      </c>
      <c r="AJ52" s="71">
        <f t="shared" si="23"/>
        <v>8.7997124313981892E-3</v>
      </c>
      <c r="AK52" s="161">
        <f t="shared" si="24"/>
        <v>2952.7435063556622</v>
      </c>
      <c r="AL52" s="123">
        <f>INT(IFERROR(T52*(1/($O52/$N52)),0)*'udziały-w-rynku'!$C$27)</f>
        <v>759</v>
      </c>
      <c r="AM52" s="123">
        <f>INT(IFERROR(V52*(1/($O52/$N52)),0)*'udziały-w-rynku'!$C$27)</f>
        <v>927</v>
      </c>
      <c r="AN52" s="21">
        <f t="shared" si="25"/>
        <v>152.46583253128009</v>
      </c>
      <c r="AO52" s="21">
        <f>IFERROR(INT(AN52*'udziały-w-rynku'!$C$27),0)</f>
        <v>759</v>
      </c>
      <c r="AP52" s="170">
        <f t="shared" si="26"/>
        <v>759</v>
      </c>
      <c r="AQ52" s="102">
        <f t="shared" si="27"/>
        <v>41.093786982248517</v>
      </c>
      <c r="AR52" s="102">
        <f t="shared" si="28"/>
        <v>-717.9062130177515</v>
      </c>
      <c r="AS52" s="184">
        <f t="shared" si="29"/>
        <v>-0.94585798816568045</v>
      </c>
      <c r="AT52" s="40">
        <f>INT(IFERROR(X52*(1/($O52/$N52)),0)*'udziały-w-rynku'!$C$27)</f>
        <v>379</v>
      </c>
      <c r="AU52" s="40">
        <f>INT(IFERROR(Z52*(1/($O52/$N52)),0)*'udziały-w-rynku'!$C$27)</f>
        <v>1156</v>
      </c>
      <c r="AV52" s="102">
        <f t="shared" si="30"/>
        <v>13520</v>
      </c>
    </row>
    <row r="53" spans="1:48">
      <c r="A53" s="18">
        <v>14004</v>
      </c>
      <c r="B53" s="8" t="s">
        <v>13</v>
      </c>
      <c r="C53" s="8" t="s">
        <v>2</v>
      </c>
      <c r="D53" s="8" t="s">
        <v>10</v>
      </c>
      <c r="E53" s="8" t="s">
        <v>4</v>
      </c>
      <c r="F53" s="177">
        <v>14004</v>
      </c>
      <c r="G53" s="177" t="s">
        <v>373</v>
      </c>
      <c r="H53" s="157">
        <v>3716</v>
      </c>
      <c r="I53" s="178">
        <f>VLOOKUP(B53,mieszkancy_GUS_2017!$B$36:$D$64,3,FALSE)</f>
        <v>5.2967761373907803E-2</v>
      </c>
      <c r="J53" s="176">
        <f t="shared" si="18"/>
        <v>3519</v>
      </c>
      <c r="K53" s="176">
        <f t="shared" si="16"/>
        <v>21296</v>
      </c>
      <c r="L53" s="176">
        <v>886</v>
      </c>
      <c r="M53" s="176">
        <f t="shared" si="17"/>
        <v>9604</v>
      </c>
      <c r="N53" s="120">
        <v>3684</v>
      </c>
      <c r="O53" s="120">
        <v>2078</v>
      </c>
      <c r="P53" s="94">
        <v>775</v>
      </c>
      <c r="Q53" s="94">
        <v>321</v>
      </c>
      <c r="R53" s="98">
        <v>356</v>
      </c>
      <c r="S53" s="98">
        <v>0</v>
      </c>
      <c r="T53" s="99">
        <v>272</v>
      </c>
      <c r="U53" s="99">
        <v>221</v>
      </c>
      <c r="V53" s="100">
        <v>314</v>
      </c>
      <c r="W53" s="100">
        <v>101</v>
      </c>
      <c r="X53" s="96">
        <v>194</v>
      </c>
      <c r="Y53" s="96">
        <v>73</v>
      </c>
      <c r="Z53" s="97">
        <v>280</v>
      </c>
      <c r="AA53" s="97">
        <v>160</v>
      </c>
      <c r="AB53" s="21">
        <f t="shared" si="19"/>
        <v>1373.9653512993261</v>
      </c>
      <c r="AC53" s="21">
        <f>IFERROR(INT(AB53*'udziały-w-rynku'!$C$27),0)</f>
        <v>6844</v>
      </c>
      <c r="AD53" s="95">
        <f t="shared" si="20"/>
        <v>6844</v>
      </c>
      <c r="AE53" s="34">
        <f t="shared" si="21"/>
        <v>3325</v>
      </c>
      <c r="AF53" s="31">
        <f t="shared" si="22"/>
        <v>1.9448707019039499</v>
      </c>
      <c r="AG53" s="70" t="s">
        <v>429</v>
      </c>
      <c r="AH53" s="125" t="s">
        <v>426</v>
      </c>
      <c r="AI53" s="70">
        <f t="shared" si="31"/>
        <v>3519</v>
      </c>
      <c r="AJ53" s="71">
        <f t="shared" si="23"/>
        <v>9.9601762772885908E-3</v>
      </c>
      <c r="AK53" s="161">
        <f t="shared" si="24"/>
        <v>3342.1371498441868</v>
      </c>
      <c r="AL53" s="123">
        <f>INT(IFERROR(T53*(1/($O53/$N53)),0)*'udziały-w-rynku'!$C$27)</f>
        <v>2402</v>
      </c>
      <c r="AM53" s="123">
        <f>INT(IFERROR(V53*(1/($O53/$N53)),0)*'udziały-w-rynku'!$C$27)</f>
        <v>2773</v>
      </c>
      <c r="AN53" s="21">
        <f t="shared" si="25"/>
        <v>631.13763233878728</v>
      </c>
      <c r="AO53" s="21">
        <f>IFERROR(INT(AN53*'udziały-w-rynku'!$C$27),0)</f>
        <v>3144</v>
      </c>
      <c r="AP53" s="170">
        <f t="shared" si="26"/>
        <v>3144</v>
      </c>
      <c r="AQ53" s="102">
        <f t="shared" si="27"/>
        <v>206.03431952662723</v>
      </c>
      <c r="AR53" s="102">
        <f t="shared" si="28"/>
        <v>-2937.9656804733727</v>
      </c>
      <c r="AS53" s="184">
        <f t="shared" si="29"/>
        <v>-0.93446745562130173</v>
      </c>
      <c r="AT53" s="40">
        <f>INT(IFERROR(X53*(1/($O53/$N53)),0)*'udziały-w-rynku'!$C$27)</f>
        <v>1713</v>
      </c>
      <c r="AU53" s="40">
        <f>INT(IFERROR(Z53*(1/($O53/$N53)),0)*'udziały-w-rynku'!$C$27)</f>
        <v>2472</v>
      </c>
      <c r="AV53" s="102">
        <f t="shared" si="30"/>
        <v>13520</v>
      </c>
    </row>
    <row r="54" spans="1:48">
      <c r="A54" s="18">
        <v>14005</v>
      </c>
      <c r="B54" s="8" t="s">
        <v>13</v>
      </c>
      <c r="C54" s="8" t="s">
        <v>2</v>
      </c>
      <c r="D54" s="8" t="s">
        <v>10</v>
      </c>
      <c r="E54" s="8" t="s">
        <v>4</v>
      </c>
      <c r="F54" s="177">
        <v>14005</v>
      </c>
      <c r="G54" s="177" t="s">
        <v>373</v>
      </c>
      <c r="H54" s="157">
        <v>1107</v>
      </c>
      <c r="I54" s="178">
        <f>VLOOKUP(B54,mieszkancy_GUS_2017!$B$36:$D$64,3,FALSE)</f>
        <v>5.2967761373907803E-2</v>
      </c>
      <c r="J54" s="176">
        <f t="shared" si="18"/>
        <v>1048</v>
      </c>
      <c r="K54" s="176">
        <f t="shared" si="16"/>
        <v>21296</v>
      </c>
      <c r="L54" s="176">
        <v>319</v>
      </c>
      <c r="M54" s="176">
        <f t="shared" si="17"/>
        <v>9604</v>
      </c>
      <c r="N54" s="120">
        <v>3684</v>
      </c>
      <c r="O54" s="120">
        <v>2078</v>
      </c>
      <c r="P54" s="94">
        <v>658</v>
      </c>
      <c r="Q54" s="94">
        <v>215</v>
      </c>
      <c r="R54" s="98">
        <v>344</v>
      </c>
      <c r="S54" s="98">
        <v>0</v>
      </c>
      <c r="T54" s="99">
        <v>155</v>
      </c>
      <c r="U54" s="99">
        <v>20</v>
      </c>
      <c r="V54" s="100">
        <v>209</v>
      </c>
      <c r="W54" s="100">
        <v>257</v>
      </c>
      <c r="X54" s="96">
        <v>239</v>
      </c>
      <c r="Y54" s="96">
        <v>17</v>
      </c>
      <c r="Z54" s="97">
        <v>190</v>
      </c>
      <c r="AA54" s="97">
        <v>84</v>
      </c>
      <c r="AB54" s="21">
        <f t="shared" si="19"/>
        <v>1166.5409047160731</v>
      </c>
      <c r="AC54" s="21">
        <f>IFERROR(INT(AB54*'udziały-w-rynku'!$C$27),0)</f>
        <v>5811</v>
      </c>
      <c r="AD54" s="95">
        <f t="shared" si="20"/>
        <v>5811</v>
      </c>
      <c r="AE54" s="34">
        <f t="shared" si="21"/>
        <v>4763</v>
      </c>
      <c r="AF54" s="31">
        <f t="shared" si="22"/>
        <v>5.5448473282442752</v>
      </c>
      <c r="AG54" s="70" t="s">
        <v>429</v>
      </c>
      <c r="AH54" s="125" t="s">
        <v>426</v>
      </c>
      <c r="AI54" s="70">
        <f t="shared" si="31"/>
        <v>1048</v>
      </c>
      <c r="AJ54" s="71">
        <f t="shared" si="23"/>
        <v>2.9662588060808304E-3</v>
      </c>
      <c r="AK54" s="161">
        <f t="shared" si="24"/>
        <v>995.32814238042261</v>
      </c>
      <c r="AL54" s="123">
        <f>INT(IFERROR(T54*(1/($O54/$N54)),0)*'udziały-w-rynku'!$C$27)</f>
        <v>1368</v>
      </c>
      <c r="AM54" s="123">
        <f>INT(IFERROR(V54*(1/($O54/$N54)),0)*'udziały-w-rynku'!$C$27)</f>
        <v>1845</v>
      </c>
      <c r="AN54" s="21">
        <f t="shared" si="25"/>
        <v>609.86333012512034</v>
      </c>
      <c r="AO54" s="21">
        <f>IFERROR(INT(AN54*'udziały-w-rynku'!$C$27),0)</f>
        <v>3038</v>
      </c>
      <c r="AP54" s="170">
        <f t="shared" si="26"/>
        <v>3038</v>
      </c>
      <c r="AQ54" s="102">
        <f t="shared" si="27"/>
        <v>71.680621301775147</v>
      </c>
      <c r="AR54" s="102">
        <f t="shared" si="28"/>
        <v>-2966.3193786982247</v>
      </c>
      <c r="AS54" s="184">
        <f t="shared" si="29"/>
        <v>-0.97640532544378689</v>
      </c>
      <c r="AT54" s="40">
        <f>INT(IFERROR(X54*(1/($O54/$N54)),0)*'udziały-w-rynku'!$C$27)</f>
        <v>2110</v>
      </c>
      <c r="AU54" s="40">
        <f>INT(IFERROR(Z54*(1/($O54/$N54)),0)*'udziały-w-rynku'!$C$27)</f>
        <v>1678</v>
      </c>
      <c r="AV54" s="102">
        <f t="shared" si="30"/>
        <v>13520</v>
      </c>
    </row>
    <row r="55" spans="1:48">
      <c r="A55" s="18">
        <v>15001</v>
      </c>
      <c r="B55" s="8" t="s">
        <v>1</v>
      </c>
      <c r="C55" s="8" t="s">
        <v>2</v>
      </c>
      <c r="D55" s="8" t="s">
        <v>3</v>
      </c>
      <c r="E55" s="8" t="s">
        <v>4</v>
      </c>
      <c r="F55" s="177">
        <v>15001</v>
      </c>
      <c r="G55" s="177" t="s">
        <v>1</v>
      </c>
      <c r="H55" s="157">
        <v>10327</v>
      </c>
      <c r="I55" s="178">
        <f>VLOOKUP(B55,mieszkancy_GUS_2017!$B$36:$D$64,3,FALSE)</f>
        <v>6.4760941057424734E-2</v>
      </c>
      <c r="J55" s="176">
        <f t="shared" si="18"/>
        <v>9658</v>
      </c>
      <c r="K55" s="176">
        <f t="shared" si="16"/>
        <v>17929</v>
      </c>
      <c r="L55" s="176">
        <v>4996</v>
      </c>
      <c r="M55" s="176">
        <f t="shared" si="17"/>
        <v>21882</v>
      </c>
      <c r="N55" s="120">
        <v>3601</v>
      </c>
      <c r="O55" s="120">
        <v>2142</v>
      </c>
      <c r="P55" s="94">
        <v>1118</v>
      </c>
      <c r="Q55" s="94">
        <v>506</v>
      </c>
      <c r="R55" s="98">
        <v>584</v>
      </c>
      <c r="S55" s="98">
        <v>0</v>
      </c>
      <c r="T55" s="99">
        <v>349</v>
      </c>
      <c r="U55" s="99">
        <v>70</v>
      </c>
      <c r="V55" s="100">
        <v>353</v>
      </c>
      <c r="W55" s="100">
        <v>237</v>
      </c>
      <c r="X55" s="96">
        <v>350</v>
      </c>
      <c r="Y55" s="96">
        <v>69</v>
      </c>
      <c r="Z55" s="97">
        <v>295</v>
      </c>
      <c r="AA55" s="97">
        <v>187</v>
      </c>
      <c r="AB55" s="21">
        <f t="shared" si="19"/>
        <v>1879.5135387488326</v>
      </c>
      <c r="AC55" s="21">
        <f>IFERROR(INT(AB55*'udziały-w-rynku'!$C$27),0)</f>
        <v>9363</v>
      </c>
      <c r="AD55" s="95">
        <f t="shared" si="20"/>
        <v>9363</v>
      </c>
      <c r="AE55" s="34">
        <f t="shared" si="21"/>
        <v>-295</v>
      </c>
      <c r="AF55" s="31">
        <f t="shared" si="22"/>
        <v>0.96945537378339197</v>
      </c>
      <c r="AG55" s="70" t="s">
        <v>429</v>
      </c>
      <c r="AH55" s="125" t="s">
        <v>426</v>
      </c>
      <c r="AI55" s="70">
        <f t="shared" si="31"/>
        <v>9658</v>
      </c>
      <c r="AJ55" s="71">
        <f t="shared" si="23"/>
        <v>2.7335999569779258E-2</v>
      </c>
      <c r="AK55" s="161">
        <f t="shared" si="24"/>
        <v>9172.5946556394301</v>
      </c>
      <c r="AL55" s="123">
        <f>INT(IFERROR(T55*(1/($O55/$N55)),0)*'udziały-w-rynku'!$C$27)</f>
        <v>2922</v>
      </c>
      <c r="AM55" s="123">
        <f>INT(IFERROR(V55*(1/($O55/$N55)),0)*'udziały-w-rynku'!$C$27)</f>
        <v>2956</v>
      </c>
      <c r="AN55" s="21">
        <f t="shared" si="25"/>
        <v>981.78524743230616</v>
      </c>
      <c r="AO55" s="21">
        <f>IFERROR(INT(AN55*'udziały-w-rynku'!$C$27),0)</f>
        <v>4890</v>
      </c>
      <c r="AP55" s="170">
        <f t="shared" si="26"/>
        <v>4890</v>
      </c>
      <c r="AQ55" s="102">
        <f t="shared" si="27"/>
        <v>1727.5095460330931</v>
      </c>
      <c r="AR55" s="102">
        <f t="shared" si="28"/>
        <v>-3162.4904539669069</v>
      </c>
      <c r="AS55" s="184">
        <f t="shared" si="29"/>
        <v>-0.64672606420591139</v>
      </c>
      <c r="AT55" s="40">
        <f>INT(IFERROR(X55*(1/($O55/$N55)),0)*'udziały-w-rynku'!$C$27)</f>
        <v>2931</v>
      </c>
      <c r="AU55" s="40">
        <f>INT(IFERROR(Z55*(1/($O55/$N55)),0)*'udziały-w-rynku'!$C$27)</f>
        <v>2470</v>
      </c>
      <c r="AV55" s="102">
        <f t="shared" si="30"/>
        <v>14142</v>
      </c>
    </row>
    <row r="56" spans="1:48">
      <c r="A56" s="18">
        <v>15002</v>
      </c>
      <c r="B56" s="8" t="s">
        <v>1</v>
      </c>
      <c r="C56" s="8" t="s">
        <v>2</v>
      </c>
      <c r="D56" s="8" t="s">
        <v>3</v>
      </c>
      <c r="E56" s="8" t="s">
        <v>4</v>
      </c>
      <c r="F56" s="177">
        <v>15002</v>
      </c>
      <c r="G56" s="177" t="s">
        <v>1</v>
      </c>
      <c r="H56" s="157">
        <v>6751</v>
      </c>
      <c r="I56" s="178">
        <f>VLOOKUP(B56,mieszkancy_GUS_2017!$B$36:$D$64,3,FALSE)</f>
        <v>6.4760941057424734E-2</v>
      </c>
      <c r="J56" s="176">
        <f t="shared" si="18"/>
        <v>6313</v>
      </c>
      <c r="K56" s="176">
        <f t="shared" si="16"/>
        <v>17929</v>
      </c>
      <c r="L56" s="176">
        <v>2408</v>
      </c>
      <c r="M56" s="176">
        <f t="shared" si="17"/>
        <v>21882</v>
      </c>
      <c r="N56" s="120">
        <v>3601</v>
      </c>
      <c r="O56" s="120">
        <v>2142</v>
      </c>
      <c r="P56" s="94">
        <v>910</v>
      </c>
      <c r="Q56" s="94">
        <v>448</v>
      </c>
      <c r="R56" s="98">
        <v>326</v>
      </c>
      <c r="S56" s="98">
        <v>0</v>
      </c>
      <c r="T56" s="99">
        <v>359</v>
      </c>
      <c r="U56" s="99">
        <v>7</v>
      </c>
      <c r="V56" s="100">
        <v>351</v>
      </c>
      <c r="W56" s="100">
        <v>96</v>
      </c>
      <c r="X56" s="96">
        <v>204</v>
      </c>
      <c r="Y56" s="96">
        <v>75</v>
      </c>
      <c r="Z56" s="97">
        <v>258</v>
      </c>
      <c r="AA56" s="97">
        <v>183</v>
      </c>
      <c r="AB56" s="21">
        <f t="shared" si="19"/>
        <v>1529.8366013071893</v>
      </c>
      <c r="AC56" s="21">
        <f>IFERROR(INT(AB56*'udziały-w-rynku'!$C$27),0)</f>
        <v>7621</v>
      </c>
      <c r="AD56" s="95">
        <f t="shared" si="20"/>
        <v>7621</v>
      </c>
      <c r="AE56" s="34">
        <f t="shared" si="21"/>
        <v>1308</v>
      </c>
      <c r="AF56" s="31">
        <f t="shared" si="22"/>
        <v>1.2071915095833994</v>
      </c>
      <c r="AG56" s="70" t="s">
        <v>429</v>
      </c>
      <c r="AH56" s="125" t="s">
        <v>426</v>
      </c>
      <c r="AI56" s="70">
        <f t="shared" si="31"/>
        <v>6313</v>
      </c>
      <c r="AJ56" s="71">
        <f t="shared" si="23"/>
        <v>1.7868312827088055E-2</v>
      </c>
      <c r="AK56" s="161">
        <f t="shared" si="24"/>
        <v>5995.7123691293973</v>
      </c>
      <c r="AL56" s="123">
        <f>INT(IFERROR(T56*(1/($O56/$N56)),0)*'udziały-w-rynku'!$C$27)</f>
        <v>3006</v>
      </c>
      <c r="AM56" s="123">
        <f>INT(IFERROR(V56*(1/($O56/$N56)),0)*'udziały-w-rynku'!$C$27)</f>
        <v>2939</v>
      </c>
      <c r="AN56" s="21">
        <f t="shared" si="25"/>
        <v>548.05135387488326</v>
      </c>
      <c r="AO56" s="21">
        <f>IFERROR(INT(AN56*'udziały-w-rynku'!$C$27),0)</f>
        <v>2730</v>
      </c>
      <c r="AP56" s="170">
        <f t="shared" si="26"/>
        <v>2730</v>
      </c>
      <c r="AQ56" s="102">
        <f t="shared" si="27"/>
        <v>464.84514212982606</v>
      </c>
      <c r="AR56" s="102">
        <f t="shared" si="28"/>
        <v>-2265.1548578701741</v>
      </c>
      <c r="AS56" s="184">
        <f t="shared" si="29"/>
        <v>-0.82972705416489889</v>
      </c>
      <c r="AT56" s="40">
        <f>INT(IFERROR(X56*(1/($O56/$N56)),0)*'udziały-w-rynku'!$C$27)</f>
        <v>1708</v>
      </c>
      <c r="AU56" s="40">
        <f>INT(IFERROR(Z56*(1/($O56/$N56)),0)*'udziały-w-rynku'!$C$27)</f>
        <v>2160</v>
      </c>
      <c r="AV56" s="102">
        <f t="shared" si="30"/>
        <v>14142</v>
      </c>
    </row>
    <row r="57" spans="1:48">
      <c r="A57" s="18">
        <v>15003</v>
      </c>
      <c r="B57" s="8" t="s">
        <v>1</v>
      </c>
      <c r="C57" s="8" t="s">
        <v>2</v>
      </c>
      <c r="D57" s="8" t="s">
        <v>3</v>
      </c>
      <c r="E57" s="8" t="s">
        <v>4</v>
      </c>
      <c r="F57" s="177">
        <v>15003</v>
      </c>
      <c r="G57" s="177" t="s">
        <v>1</v>
      </c>
      <c r="H57" s="157">
        <v>1985</v>
      </c>
      <c r="I57" s="178">
        <f>VLOOKUP(B57,mieszkancy_GUS_2017!$B$36:$D$64,3,FALSE)</f>
        <v>6.4760941057424734E-2</v>
      </c>
      <c r="J57" s="176">
        <f t="shared" si="18"/>
        <v>1856</v>
      </c>
      <c r="K57" s="176">
        <f t="shared" si="16"/>
        <v>17929</v>
      </c>
      <c r="L57" s="176">
        <v>430</v>
      </c>
      <c r="M57" s="176">
        <f t="shared" si="17"/>
        <v>21882</v>
      </c>
      <c r="N57" s="120">
        <v>3601</v>
      </c>
      <c r="O57" s="120">
        <v>2142</v>
      </c>
      <c r="P57" s="94">
        <v>326</v>
      </c>
      <c r="Q57" s="94">
        <v>139</v>
      </c>
      <c r="R57" s="98">
        <v>88</v>
      </c>
      <c r="S57" s="98">
        <v>0</v>
      </c>
      <c r="T57" s="99">
        <v>123</v>
      </c>
      <c r="U57" s="99">
        <v>66</v>
      </c>
      <c r="V57" s="100">
        <v>146</v>
      </c>
      <c r="W57" s="100">
        <v>216</v>
      </c>
      <c r="X57" s="96">
        <v>60</v>
      </c>
      <c r="Y57" s="96">
        <v>87</v>
      </c>
      <c r="Z57" s="97">
        <v>143</v>
      </c>
      <c r="AA57" s="97">
        <v>84</v>
      </c>
      <c r="AB57" s="21">
        <f t="shared" si="19"/>
        <v>548.05135387488326</v>
      </c>
      <c r="AC57" s="21">
        <f>IFERROR(INT(AB57*'udziały-w-rynku'!$C$27),0)</f>
        <v>2730</v>
      </c>
      <c r="AD57" s="95">
        <f t="shared" si="20"/>
        <v>2730</v>
      </c>
      <c r="AE57" s="34">
        <f t="shared" si="21"/>
        <v>874</v>
      </c>
      <c r="AF57" s="31">
        <f t="shared" si="22"/>
        <v>1.4709051724137931</v>
      </c>
      <c r="AG57" s="70" t="s">
        <v>429</v>
      </c>
      <c r="AH57" s="125" t="s">
        <v>426</v>
      </c>
      <c r="AI57" s="70">
        <f t="shared" si="31"/>
        <v>1856</v>
      </c>
      <c r="AJ57" s="71">
        <f t="shared" si="23"/>
        <v>5.2532217023721576E-3</v>
      </c>
      <c r="AK57" s="161">
        <f t="shared" si="24"/>
        <v>1762.7185422309774</v>
      </c>
      <c r="AL57" s="123">
        <f>INT(IFERROR(T57*(1/($O57/$N57)),0)*'udziały-w-rynku'!$C$27)</f>
        <v>1030</v>
      </c>
      <c r="AM57" s="123">
        <f>INT(IFERROR(V57*(1/($O57/$N57)),0)*'udziały-w-rynku'!$C$27)</f>
        <v>1222</v>
      </c>
      <c r="AN57" s="21">
        <f t="shared" si="25"/>
        <v>147.94024276377215</v>
      </c>
      <c r="AO57" s="21">
        <f>IFERROR(INT(AN57*'udziały-w-rynku'!$C$27),0)</f>
        <v>736</v>
      </c>
      <c r="AP57" s="170">
        <f t="shared" si="26"/>
        <v>736</v>
      </c>
      <c r="AQ57" s="102">
        <f t="shared" si="27"/>
        <v>22.378730024041861</v>
      </c>
      <c r="AR57" s="102">
        <f t="shared" si="28"/>
        <v>-713.62126997595817</v>
      </c>
      <c r="AS57" s="184">
        <f t="shared" si="29"/>
        <v>-0.96959411681516061</v>
      </c>
      <c r="AT57" s="40">
        <f>INT(IFERROR(X57*(1/($O57/$N57)),0)*'udziały-w-rynku'!$C$27)</f>
        <v>502</v>
      </c>
      <c r="AU57" s="40">
        <f>INT(IFERROR(Z57*(1/($O57/$N57)),0)*'udziały-w-rynku'!$C$27)</f>
        <v>1197</v>
      </c>
      <c r="AV57" s="102">
        <f t="shared" si="30"/>
        <v>14142</v>
      </c>
    </row>
    <row r="58" spans="1:48">
      <c r="A58" s="18">
        <v>15004</v>
      </c>
      <c r="B58" s="8" t="s">
        <v>1</v>
      </c>
      <c r="C58" s="8" t="s">
        <v>2</v>
      </c>
      <c r="D58" s="8" t="s">
        <v>3</v>
      </c>
      <c r="E58" s="8" t="s">
        <v>4</v>
      </c>
      <c r="F58" s="177">
        <v>15004</v>
      </c>
      <c r="G58" s="177" t="s">
        <v>1</v>
      </c>
      <c r="H58" s="157">
        <v>110</v>
      </c>
      <c r="I58" s="178">
        <f>VLOOKUP(B58,mieszkancy_GUS_2017!$B$36:$D$64,3,FALSE)</f>
        <v>6.4760941057424734E-2</v>
      </c>
      <c r="J58" s="176">
        <f t="shared" si="18"/>
        <v>102</v>
      </c>
      <c r="K58" s="176">
        <f t="shared" si="16"/>
        <v>17929</v>
      </c>
      <c r="L58" s="176">
        <v>7543</v>
      </c>
      <c r="M58" s="176">
        <f t="shared" si="17"/>
        <v>21882</v>
      </c>
      <c r="N58" s="120">
        <v>3601</v>
      </c>
      <c r="O58" s="120">
        <v>2142</v>
      </c>
      <c r="P58" s="94">
        <v>398</v>
      </c>
      <c r="Q58" s="94">
        <v>294</v>
      </c>
      <c r="R58" s="98">
        <v>384</v>
      </c>
      <c r="S58" s="98">
        <v>0</v>
      </c>
      <c r="T58" s="99">
        <v>148</v>
      </c>
      <c r="U58" s="99">
        <v>63</v>
      </c>
      <c r="V58" s="100">
        <v>232</v>
      </c>
      <c r="W58" s="100">
        <v>60</v>
      </c>
      <c r="X58" s="96">
        <v>130</v>
      </c>
      <c r="Y58" s="96">
        <v>-1</v>
      </c>
      <c r="Z58" s="97">
        <v>247</v>
      </c>
      <c r="AA58" s="97">
        <v>224</v>
      </c>
      <c r="AB58" s="21">
        <f t="shared" si="19"/>
        <v>669.09337068160585</v>
      </c>
      <c r="AC58" s="21">
        <f>IFERROR(INT(AB58*'udziały-w-rynku'!$C$27),0)</f>
        <v>3333</v>
      </c>
      <c r="AD58" s="95">
        <f t="shared" si="20"/>
        <v>3333</v>
      </c>
      <c r="AE58" s="34">
        <f t="shared" si="21"/>
        <v>3231</v>
      </c>
      <c r="AF58" s="31">
        <f t="shared" si="22"/>
        <v>32.676470588235297</v>
      </c>
      <c r="AG58" s="70" t="s">
        <v>429</v>
      </c>
      <c r="AH58" s="125" t="s">
        <v>426</v>
      </c>
      <c r="AI58" s="70">
        <f t="shared" si="31"/>
        <v>102</v>
      </c>
      <c r="AJ58" s="71">
        <f t="shared" si="23"/>
        <v>2.8870076166053886E-4</v>
      </c>
      <c r="AK58" s="161">
        <f t="shared" si="24"/>
        <v>96.873540575193815</v>
      </c>
      <c r="AL58" s="123">
        <f>INT(IFERROR(T58*(1/($O58/$N58)),0)*'udziały-w-rynku'!$C$27)</f>
        <v>1239</v>
      </c>
      <c r="AM58" s="123">
        <f>INT(IFERROR(V58*(1/($O58/$N58)),0)*'udziały-w-rynku'!$C$27)</f>
        <v>1942</v>
      </c>
      <c r="AN58" s="21">
        <f t="shared" si="25"/>
        <v>645.55742296918766</v>
      </c>
      <c r="AO58" s="21">
        <f>IFERROR(INT(AN58*'udziały-w-rynku'!$C$27),0)</f>
        <v>3215</v>
      </c>
      <c r="AP58" s="170">
        <f t="shared" si="26"/>
        <v>3215</v>
      </c>
      <c r="AQ58" s="102">
        <f t="shared" si="27"/>
        <v>1714.8030688728609</v>
      </c>
      <c r="AR58" s="102">
        <f t="shared" si="28"/>
        <v>-1500.1969311271391</v>
      </c>
      <c r="AS58" s="184">
        <f t="shared" si="29"/>
        <v>-0.4666242398529204</v>
      </c>
      <c r="AT58" s="40">
        <f>INT(IFERROR(X58*(1/($O58/$N58)),0)*'udziały-w-rynku'!$C$27)</f>
        <v>1088</v>
      </c>
      <c r="AU58" s="40">
        <f>INT(IFERROR(Z58*(1/($O58/$N58)),0)*'udziały-w-rynku'!$C$27)</f>
        <v>2068</v>
      </c>
      <c r="AV58" s="102">
        <f t="shared" si="30"/>
        <v>14142</v>
      </c>
    </row>
    <row r="59" spans="1:48">
      <c r="A59" s="18">
        <v>15005</v>
      </c>
      <c r="B59" s="8" t="s">
        <v>1</v>
      </c>
      <c r="C59" s="8" t="s">
        <v>2</v>
      </c>
      <c r="D59" s="8" t="s">
        <v>3</v>
      </c>
      <c r="E59" s="8" t="s">
        <v>4</v>
      </c>
      <c r="F59" s="177">
        <v>15005</v>
      </c>
      <c r="G59" s="177" t="s">
        <v>1</v>
      </c>
      <c r="H59" s="157">
        <v>0</v>
      </c>
      <c r="I59" s="178">
        <f>VLOOKUP(B59,mieszkancy_GUS_2017!$B$36:$D$64,3,FALSE)</f>
        <v>6.4760941057424734E-2</v>
      </c>
      <c r="J59" s="176">
        <f t="shared" si="18"/>
        <v>0</v>
      </c>
      <c r="K59" s="176">
        <f t="shared" si="16"/>
        <v>17929</v>
      </c>
      <c r="L59" s="176">
        <v>6505</v>
      </c>
      <c r="M59" s="176">
        <f t="shared" si="17"/>
        <v>21882</v>
      </c>
      <c r="N59" s="120">
        <v>3601</v>
      </c>
      <c r="O59" s="120">
        <v>2142</v>
      </c>
      <c r="P59" s="94">
        <v>272</v>
      </c>
      <c r="Q59" s="94">
        <v>50</v>
      </c>
      <c r="R59" s="98">
        <v>307</v>
      </c>
      <c r="S59" s="98">
        <v>0</v>
      </c>
      <c r="T59" s="99">
        <v>95</v>
      </c>
      <c r="U59" s="99">
        <v>40</v>
      </c>
      <c r="V59" s="100">
        <v>110</v>
      </c>
      <c r="W59" s="100">
        <v>267</v>
      </c>
      <c r="X59" s="96">
        <v>196</v>
      </c>
      <c r="Y59" s="96">
        <v>30</v>
      </c>
      <c r="Z59" s="97">
        <v>131</v>
      </c>
      <c r="AA59" s="97">
        <v>86</v>
      </c>
      <c r="AB59" s="21">
        <f t="shared" si="19"/>
        <v>457.26984126984121</v>
      </c>
      <c r="AC59" s="21">
        <f>IFERROR(INT(AB59*'udziały-w-rynku'!$C$27),0)</f>
        <v>2277</v>
      </c>
      <c r="AD59" s="95">
        <f t="shared" si="20"/>
        <v>2277</v>
      </c>
      <c r="AE59" s="34">
        <f t="shared" si="21"/>
        <v>2277</v>
      </c>
      <c r="AF59" s="31" t="str">
        <f t="shared" si="22"/>
        <v/>
      </c>
      <c r="AG59" s="70" t="s">
        <v>429</v>
      </c>
      <c r="AH59" s="125" t="s">
        <v>426</v>
      </c>
      <c r="AI59" s="70">
        <f t="shared" si="31"/>
        <v>0</v>
      </c>
      <c r="AJ59" s="71">
        <f t="shared" si="23"/>
        <v>0</v>
      </c>
      <c r="AK59" s="161">
        <f t="shared" si="24"/>
        <v>0</v>
      </c>
      <c r="AL59" s="123">
        <f>INT(IFERROR(T59*(1/($O59/$N59)),0)*'udziały-w-rynku'!$C$27)</f>
        <v>795</v>
      </c>
      <c r="AM59" s="123">
        <f>INT(IFERROR(V59*(1/($O59/$N59)),0)*'udziały-w-rynku'!$C$27)</f>
        <v>921</v>
      </c>
      <c r="AN59" s="21">
        <f t="shared" si="25"/>
        <v>516.10971055088692</v>
      </c>
      <c r="AO59" s="21">
        <f>IFERROR(INT(AN59*'udziały-w-rynku'!$C$27),0)</f>
        <v>2571</v>
      </c>
      <c r="AP59" s="170">
        <f t="shared" si="26"/>
        <v>2571</v>
      </c>
      <c r="AQ59" s="102">
        <f t="shared" si="27"/>
        <v>1182.6018243529911</v>
      </c>
      <c r="AR59" s="102">
        <f t="shared" si="28"/>
        <v>-1388.3981756470089</v>
      </c>
      <c r="AS59" s="184">
        <f t="shared" si="29"/>
        <v>-0.540022627633998</v>
      </c>
      <c r="AT59" s="40">
        <f>INT(IFERROR(X59*(1/($O59/$N59)),0)*'udziały-w-rynku'!$C$27)</f>
        <v>1641</v>
      </c>
      <c r="AU59" s="40">
        <f>INT(IFERROR(Z59*(1/($O59/$N59)),0)*'udziały-w-rynku'!$C$27)</f>
        <v>1097</v>
      </c>
      <c r="AV59" s="102">
        <f t="shared" si="30"/>
        <v>14142</v>
      </c>
    </row>
    <row r="60" spans="1:48">
      <c r="A60" s="18">
        <v>16001</v>
      </c>
      <c r="B60" s="8" t="s">
        <v>24</v>
      </c>
      <c r="C60" s="8" t="s">
        <v>2</v>
      </c>
      <c r="D60" s="8" t="s">
        <v>3</v>
      </c>
      <c r="E60" s="8" t="s">
        <v>4</v>
      </c>
      <c r="F60" s="177">
        <v>16001</v>
      </c>
      <c r="G60" s="177" t="s">
        <v>24</v>
      </c>
      <c r="H60" s="157">
        <v>7111</v>
      </c>
      <c r="I60" s="178">
        <f>VLOOKUP(B60,mieszkancy_GUS_2017!$B$36:$D$64,3,FALSE)</f>
        <v>5.912047374041355E-2</v>
      </c>
      <c r="J60" s="176">
        <f t="shared" si="18"/>
        <v>6690</v>
      </c>
      <c r="K60" s="176">
        <f t="shared" si="16"/>
        <v>9452</v>
      </c>
      <c r="L60" s="176">
        <v>2343</v>
      </c>
      <c r="M60" s="176">
        <f t="shared" si="17"/>
        <v>3069</v>
      </c>
      <c r="N60" s="120">
        <v>927</v>
      </c>
      <c r="O60" s="120">
        <v>540</v>
      </c>
      <c r="P60" s="94">
        <v>933</v>
      </c>
      <c r="Q60" s="94">
        <v>517</v>
      </c>
      <c r="R60" s="98">
        <v>313</v>
      </c>
      <c r="S60" s="98">
        <v>0</v>
      </c>
      <c r="T60" s="99">
        <v>343</v>
      </c>
      <c r="U60" s="99">
        <v>6</v>
      </c>
      <c r="V60" s="100">
        <v>357</v>
      </c>
      <c r="W60" s="100">
        <v>38</v>
      </c>
      <c r="X60" s="96">
        <v>189</v>
      </c>
      <c r="Y60" s="96">
        <v>5</v>
      </c>
      <c r="Z60" s="97">
        <v>252</v>
      </c>
      <c r="AA60" s="97">
        <v>191</v>
      </c>
      <c r="AB60" s="21">
        <f t="shared" si="19"/>
        <v>1601.65</v>
      </c>
      <c r="AC60" s="21">
        <f>IFERROR(INT(AB60*'udziały-w-rynku'!$C$27),0)</f>
        <v>7978</v>
      </c>
      <c r="AD60" s="95">
        <f t="shared" si="20"/>
        <v>7978</v>
      </c>
      <c r="AE60" s="34">
        <f t="shared" si="21"/>
        <v>1288</v>
      </c>
      <c r="AF60" s="31">
        <f t="shared" si="22"/>
        <v>1.192526158445441</v>
      </c>
      <c r="AG60" s="70" t="s">
        <v>429</v>
      </c>
      <c r="AH60" s="125" t="s">
        <v>426</v>
      </c>
      <c r="AI60" s="70">
        <f t="shared" si="31"/>
        <v>6690</v>
      </c>
      <c r="AJ60" s="71">
        <f t="shared" si="23"/>
        <v>1.8935373485382403E-2</v>
      </c>
      <c r="AK60" s="161">
        <f t="shared" si="24"/>
        <v>6353.7645730200657</v>
      </c>
      <c r="AL60" s="123">
        <f>INT(IFERROR(T60*(1/($O60/$N60)),0)*'udziały-w-rynku'!$C$27)</f>
        <v>2933</v>
      </c>
      <c r="AM60" s="123">
        <f>INT(IFERROR(V60*(1/($O60/$N60)),0)*'udziały-w-rynku'!$C$27)</f>
        <v>3053</v>
      </c>
      <c r="AN60" s="21">
        <f t="shared" si="25"/>
        <v>537.31666666666672</v>
      </c>
      <c r="AO60" s="21">
        <f>IFERROR(INT(AN60*'udziały-w-rynku'!$C$27),0)</f>
        <v>2676</v>
      </c>
      <c r="AP60" s="170">
        <f t="shared" si="26"/>
        <v>2676</v>
      </c>
      <c r="AQ60" s="102">
        <f t="shared" si="27"/>
        <v>2101.8665772712034</v>
      </c>
      <c r="AR60" s="102">
        <f t="shared" si="28"/>
        <v>-574.13342272879663</v>
      </c>
      <c r="AS60" s="184">
        <f t="shared" si="29"/>
        <v>-0.21454911163258469</v>
      </c>
      <c r="AT60" s="40">
        <f>INT(IFERROR(X60*(1/($O60/$N60)),0)*'udziały-w-rynku'!$C$27)</f>
        <v>1616</v>
      </c>
      <c r="AU60" s="40">
        <f>INT(IFERROR(Z60*(1/($O60/$N60)),0)*'udziały-w-rynku'!$C$27)</f>
        <v>2155</v>
      </c>
      <c r="AV60" s="102">
        <f t="shared" si="30"/>
        <v>2983</v>
      </c>
    </row>
    <row r="61" spans="1:48">
      <c r="A61" s="18">
        <v>16002</v>
      </c>
      <c r="B61" s="8" t="s">
        <v>24</v>
      </c>
      <c r="C61" s="8" t="s">
        <v>2</v>
      </c>
      <c r="D61" s="8" t="s">
        <v>3</v>
      </c>
      <c r="E61" s="8" t="s">
        <v>4</v>
      </c>
      <c r="F61" s="177">
        <v>16002</v>
      </c>
      <c r="G61" s="177" t="s">
        <v>24</v>
      </c>
      <c r="H61" s="157">
        <v>2936</v>
      </c>
      <c r="I61" s="178">
        <f>VLOOKUP(B61,mieszkancy_GUS_2017!$B$36:$D$64,3,FALSE)</f>
        <v>5.912047374041355E-2</v>
      </c>
      <c r="J61" s="176">
        <f t="shared" si="18"/>
        <v>2762</v>
      </c>
      <c r="K61" s="176">
        <f t="shared" si="16"/>
        <v>9452</v>
      </c>
      <c r="L61" s="176">
        <v>726</v>
      </c>
      <c r="M61" s="176">
        <f t="shared" si="17"/>
        <v>3069</v>
      </c>
      <c r="N61" s="120">
        <v>927</v>
      </c>
      <c r="O61" s="120">
        <v>540</v>
      </c>
      <c r="P61" s="94">
        <v>122</v>
      </c>
      <c r="Q61" s="94">
        <v>44</v>
      </c>
      <c r="R61" s="98">
        <v>36</v>
      </c>
      <c r="S61" s="98">
        <v>0</v>
      </c>
      <c r="T61" s="99">
        <v>53</v>
      </c>
      <c r="U61" s="99">
        <v>30</v>
      </c>
      <c r="V61" s="100">
        <v>57</v>
      </c>
      <c r="W61" s="100">
        <v>126</v>
      </c>
      <c r="X61" s="96">
        <v>31</v>
      </c>
      <c r="Y61" s="96">
        <v>25</v>
      </c>
      <c r="Z61" s="97">
        <v>57</v>
      </c>
      <c r="AA61" s="97">
        <v>40</v>
      </c>
      <c r="AB61" s="21">
        <f t="shared" si="19"/>
        <v>209.43333333333334</v>
      </c>
      <c r="AC61" s="21">
        <f>IFERROR(INT(AB61*'udziały-w-rynku'!$C$27),0)</f>
        <v>1043</v>
      </c>
      <c r="AD61" s="95">
        <f t="shared" si="20"/>
        <v>1043</v>
      </c>
      <c r="AE61" s="34">
        <f t="shared" si="21"/>
        <v>-1719</v>
      </c>
      <c r="AF61" s="31">
        <f t="shared" si="22"/>
        <v>0.37762490948587979</v>
      </c>
      <c r="AG61" s="70" t="s">
        <v>429</v>
      </c>
      <c r="AH61" s="125" t="s">
        <v>426</v>
      </c>
      <c r="AI61" s="70">
        <f t="shared" si="31"/>
        <v>2762</v>
      </c>
      <c r="AJ61" s="71">
        <f t="shared" si="23"/>
        <v>7.8175637618275329E-3</v>
      </c>
      <c r="AK61" s="161">
        <f t="shared" si="24"/>
        <v>2623.1835202812285</v>
      </c>
      <c r="AL61" s="123">
        <f>INT(IFERROR(T61*(1/($O61/$N61)),0)*'udziały-w-rynku'!$C$27)</f>
        <v>453</v>
      </c>
      <c r="AM61" s="123">
        <f>INT(IFERROR(V61*(1/($O61/$N61)),0)*'udziały-w-rynku'!$C$27)</f>
        <v>487</v>
      </c>
      <c r="AN61" s="21">
        <f t="shared" si="25"/>
        <v>61.800000000000004</v>
      </c>
      <c r="AO61" s="21">
        <f>IFERROR(INT(AN61*'udziały-w-rynku'!$C$27),0)</f>
        <v>307</v>
      </c>
      <c r="AP61" s="170">
        <f t="shared" si="26"/>
        <v>307</v>
      </c>
      <c r="AQ61" s="102">
        <f t="shared" si="27"/>
        <v>74.717398592021453</v>
      </c>
      <c r="AR61" s="102">
        <f t="shared" si="28"/>
        <v>-232.28260140797855</v>
      </c>
      <c r="AS61" s="184">
        <f t="shared" si="29"/>
        <v>-0.75662085149178682</v>
      </c>
      <c r="AT61" s="40">
        <f>INT(IFERROR(X61*(1/($O61/$N61)),0)*'udziały-w-rynku'!$C$27)</f>
        <v>265</v>
      </c>
      <c r="AU61" s="40">
        <f>INT(IFERROR(Z61*(1/($O61/$N61)),0)*'udziały-w-rynku'!$C$27)</f>
        <v>487</v>
      </c>
      <c r="AV61" s="102">
        <f t="shared" si="30"/>
        <v>2983</v>
      </c>
    </row>
    <row r="62" spans="1:48">
      <c r="A62" s="18">
        <v>17001</v>
      </c>
      <c r="B62" s="8" t="s">
        <v>25</v>
      </c>
      <c r="C62" s="8" t="s">
        <v>20</v>
      </c>
      <c r="D62" s="8" t="s">
        <v>3</v>
      </c>
      <c r="E62" s="8" t="s">
        <v>4</v>
      </c>
      <c r="F62" s="177">
        <v>17001</v>
      </c>
      <c r="G62" s="177" t="s">
        <v>25</v>
      </c>
      <c r="H62" s="157">
        <v>5159</v>
      </c>
      <c r="I62" s="178">
        <f>VLOOKUP(B62,mieszkancy_GUS_2017!$B$36:$D$64,3,FALSE)</f>
        <v>4.5376549094375593E-2</v>
      </c>
      <c r="J62" s="176">
        <f t="shared" si="18"/>
        <v>4924</v>
      </c>
      <c r="K62" s="176">
        <f t="shared" si="16"/>
        <v>4924</v>
      </c>
      <c r="L62" s="176">
        <v>1499</v>
      </c>
      <c r="M62" s="176">
        <f t="shared" si="17"/>
        <v>1499</v>
      </c>
      <c r="N62" s="120">
        <v>1088</v>
      </c>
      <c r="O62" s="120">
        <v>646</v>
      </c>
      <c r="P62" s="94">
        <v>444</v>
      </c>
      <c r="Q62" s="94">
        <v>183</v>
      </c>
      <c r="R62" s="98">
        <v>145</v>
      </c>
      <c r="S62" s="98">
        <v>0</v>
      </c>
      <c r="T62" s="99">
        <v>168</v>
      </c>
      <c r="U62" s="99">
        <v>11</v>
      </c>
      <c r="V62" s="100">
        <v>198</v>
      </c>
      <c r="W62" s="100">
        <v>14</v>
      </c>
      <c r="X62" s="96">
        <v>81</v>
      </c>
      <c r="Y62" s="96">
        <v>50</v>
      </c>
      <c r="Z62" s="97">
        <v>188</v>
      </c>
      <c r="AA62" s="97">
        <v>132</v>
      </c>
      <c r="AB62" s="21">
        <f t="shared" si="19"/>
        <v>747.78947368421052</v>
      </c>
      <c r="AC62" s="21">
        <f>IFERROR(INT(AB62*'udziały-w-rynku'!$C$27),0)</f>
        <v>3725</v>
      </c>
      <c r="AD62" s="95">
        <f t="shared" si="20"/>
        <v>3725</v>
      </c>
      <c r="AE62" s="34">
        <f t="shared" si="21"/>
        <v>-1199</v>
      </c>
      <c r="AF62" s="31">
        <f t="shared" si="22"/>
        <v>0.75649878147847283</v>
      </c>
      <c r="AG62" s="70" t="s">
        <v>429</v>
      </c>
      <c r="AH62" s="125" t="s">
        <v>426</v>
      </c>
      <c r="AI62" s="70">
        <f t="shared" si="31"/>
        <v>4924</v>
      </c>
      <c r="AJ62" s="71">
        <f t="shared" si="23"/>
        <v>1.3936887749181308E-2</v>
      </c>
      <c r="AK62" s="161">
        <f t="shared" si="24"/>
        <v>4676.5226842377879</v>
      </c>
      <c r="AL62" s="123">
        <f>INT(IFERROR(T62*(1/($O62/$N62)),0)*'udziały-w-rynku'!$C$27)</f>
        <v>1409</v>
      </c>
      <c r="AM62" s="123">
        <f>INT(IFERROR(V62*(1/($O62/$N62)),0)*'udziały-w-rynku'!$C$27)</f>
        <v>1661</v>
      </c>
      <c r="AN62" s="21">
        <f t="shared" si="25"/>
        <v>244.21052631578945</v>
      </c>
      <c r="AO62" s="21">
        <f>IFERROR(INT(AN62*'udziały-w-rynku'!$C$27),0)</f>
        <v>1216</v>
      </c>
      <c r="AP62" s="170">
        <f t="shared" si="26"/>
        <v>1216</v>
      </c>
      <c r="AQ62" s="102">
        <f t="shared" si="27"/>
        <v>1499</v>
      </c>
      <c r="AR62" s="102">
        <f t="shared" si="28"/>
        <v>283</v>
      </c>
      <c r="AS62" s="184">
        <f t="shared" si="29"/>
        <v>0.23273026315789475</v>
      </c>
      <c r="AT62" s="40">
        <f>INT(IFERROR(X62*(1/($O62/$N62)),0)*'udziały-w-rynku'!$C$27)</f>
        <v>679</v>
      </c>
      <c r="AU62" s="40">
        <f>INT(IFERROR(Z62*(1/($O62/$N62)),0)*'udziały-w-rynku'!$C$27)</f>
        <v>1577</v>
      </c>
      <c r="AV62" s="102">
        <f t="shared" si="30"/>
        <v>1216</v>
      </c>
    </row>
    <row r="63" spans="1:48">
      <c r="A63" s="18">
        <v>18001</v>
      </c>
      <c r="B63" s="8" t="s">
        <v>17</v>
      </c>
      <c r="C63" s="8" t="s">
        <v>18</v>
      </c>
      <c r="D63" s="8" t="s">
        <v>3</v>
      </c>
      <c r="E63" s="8" t="s">
        <v>4</v>
      </c>
      <c r="F63" s="177">
        <v>18001</v>
      </c>
      <c r="G63" s="177" t="s">
        <v>17</v>
      </c>
      <c r="H63" s="157">
        <v>2677</v>
      </c>
      <c r="I63" s="178">
        <f>VLOOKUP(B63,mieszkancy_GUS_2017!$B$36:$D$64,3,FALSE)</f>
        <v>4.7386235426852198E-2</v>
      </c>
      <c r="J63" s="176">
        <f t="shared" si="18"/>
        <v>2550</v>
      </c>
      <c r="K63" s="176">
        <f t="shared" si="16"/>
        <v>5010</v>
      </c>
      <c r="L63" s="176">
        <v>950</v>
      </c>
      <c r="M63" s="176">
        <f t="shared" si="17"/>
        <v>1736</v>
      </c>
      <c r="N63" s="120">
        <v>488</v>
      </c>
      <c r="O63" s="120">
        <v>268</v>
      </c>
      <c r="P63" s="94">
        <v>93</v>
      </c>
      <c r="Q63" s="94">
        <v>31</v>
      </c>
      <c r="R63" s="98">
        <v>42</v>
      </c>
      <c r="S63" s="98">
        <v>0</v>
      </c>
      <c r="T63" s="99">
        <v>29</v>
      </c>
      <c r="U63" s="99">
        <v>0</v>
      </c>
      <c r="V63" s="100">
        <v>35</v>
      </c>
      <c r="W63" s="100">
        <v>96</v>
      </c>
      <c r="X63" s="96">
        <v>21</v>
      </c>
      <c r="Y63" s="96">
        <v>26</v>
      </c>
      <c r="Z63" s="97">
        <v>45</v>
      </c>
      <c r="AA63" s="97">
        <v>32</v>
      </c>
      <c r="AB63" s="21">
        <f t="shared" si="19"/>
        <v>169.34328358208955</v>
      </c>
      <c r="AC63" s="21">
        <f>IFERROR(INT(AB63*'udziały-w-rynku'!$C$27),0)</f>
        <v>843</v>
      </c>
      <c r="AD63" s="95">
        <f t="shared" si="20"/>
        <v>843</v>
      </c>
      <c r="AE63" s="34">
        <f t="shared" si="21"/>
        <v>-1707</v>
      </c>
      <c r="AF63" s="31">
        <f t="shared" si="22"/>
        <v>0.33058823529411763</v>
      </c>
      <c r="AG63" s="70" t="s">
        <v>429</v>
      </c>
      <c r="AH63" s="125" t="s">
        <v>426</v>
      </c>
      <c r="AI63" s="70">
        <f t="shared" si="31"/>
        <v>2550</v>
      </c>
      <c r="AJ63" s="71">
        <f t="shared" si="23"/>
        <v>7.217519041513471E-3</v>
      </c>
      <c r="AK63" s="161">
        <f t="shared" si="24"/>
        <v>2421.838514379845</v>
      </c>
      <c r="AL63" s="123">
        <f>INT(IFERROR(T63*(1/($O63/$N63)),0)*'udziały-w-rynku'!$C$27)</f>
        <v>263</v>
      </c>
      <c r="AM63" s="123">
        <f>INT(IFERROR(V63*(1/($O63/$N63)),0)*'udziały-w-rynku'!$C$27)</f>
        <v>317</v>
      </c>
      <c r="AN63" s="21">
        <f t="shared" si="25"/>
        <v>76.477611940298502</v>
      </c>
      <c r="AO63" s="21">
        <f>IFERROR(INT(AN63*'udziały-w-rynku'!$C$27),0)</f>
        <v>380</v>
      </c>
      <c r="AP63" s="170">
        <f t="shared" si="26"/>
        <v>380</v>
      </c>
      <c r="AQ63" s="102">
        <f t="shared" si="27"/>
        <v>340.56603773584902</v>
      </c>
      <c r="AR63" s="102">
        <f t="shared" si="28"/>
        <v>-39.433962264150978</v>
      </c>
      <c r="AS63" s="184">
        <f t="shared" si="29"/>
        <v>-0.10377358490566047</v>
      </c>
      <c r="AT63" s="40">
        <f>INT(IFERROR(X63*(1/($O63/$N63)),0)*'udziały-w-rynku'!$C$27)</f>
        <v>190</v>
      </c>
      <c r="AU63" s="40">
        <f>INT(IFERROR(Z63*(1/($O63/$N63)),0)*'udziały-w-rynku'!$C$27)</f>
        <v>408</v>
      </c>
      <c r="AV63" s="102">
        <f t="shared" si="30"/>
        <v>1060</v>
      </c>
    </row>
    <row r="64" spans="1:48">
      <c r="A64" s="18">
        <v>18002</v>
      </c>
      <c r="B64" s="8" t="s">
        <v>17</v>
      </c>
      <c r="C64" s="8" t="s">
        <v>18</v>
      </c>
      <c r="D64" s="8" t="s">
        <v>3</v>
      </c>
      <c r="E64" s="8" t="s">
        <v>4</v>
      </c>
      <c r="F64" s="177">
        <v>18002</v>
      </c>
      <c r="G64" s="177" t="s">
        <v>17</v>
      </c>
      <c r="H64" s="157">
        <v>2583</v>
      </c>
      <c r="I64" s="178">
        <f>VLOOKUP(B64,mieszkancy_GUS_2017!$B$36:$D$64,3,FALSE)</f>
        <v>4.7386235426852198E-2</v>
      </c>
      <c r="J64" s="176">
        <f t="shared" si="18"/>
        <v>2460</v>
      </c>
      <c r="K64" s="176">
        <f t="shared" si="16"/>
        <v>5010</v>
      </c>
      <c r="L64" s="176">
        <v>786</v>
      </c>
      <c r="M64" s="176">
        <f t="shared" si="17"/>
        <v>1736</v>
      </c>
      <c r="N64" s="120">
        <v>488</v>
      </c>
      <c r="O64" s="120">
        <v>268</v>
      </c>
      <c r="P64" s="94">
        <v>309</v>
      </c>
      <c r="Q64" s="94">
        <v>187</v>
      </c>
      <c r="R64" s="98">
        <v>75</v>
      </c>
      <c r="S64" s="98">
        <v>0</v>
      </c>
      <c r="T64" s="99">
        <v>114</v>
      </c>
      <c r="U64" s="99">
        <v>0</v>
      </c>
      <c r="V64" s="100">
        <v>130</v>
      </c>
      <c r="W64" s="100">
        <v>69</v>
      </c>
      <c r="X64" s="96">
        <v>52</v>
      </c>
      <c r="Y64" s="96">
        <v>-1</v>
      </c>
      <c r="Z64" s="97">
        <v>77</v>
      </c>
      <c r="AA64" s="97">
        <v>64</v>
      </c>
      <c r="AB64" s="21">
        <f t="shared" si="19"/>
        <v>562.65671641791039</v>
      </c>
      <c r="AC64" s="21">
        <f>IFERROR(INT(AB64*'udziały-w-rynku'!$C$27),0)</f>
        <v>2802</v>
      </c>
      <c r="AD64" s="95">
        <f t="shared" si="20"/>
        <v>2802</v>
      </c>
      <c r="AE64" s="34">
        <f t="shared" si="21"/>
        <v>342</v>
      </c>
      <c r="AF64" s="31">
        <f t="shared" si="22"/>
        <v>1.1390243902439023</v>
      </c>
      <c r="AG64" s="70" t="s">
        <v>429</v>
      </c>
      <c r="AH64" s="125" t="s">
        <v>426</v>
      </c>
      <c r="AI64" s="70">
        <f t="shared" si="31"/>
        <v>2460</v>
      </c>
      <c r="AJ64" s="71">
        <f t="shared" si="23"/>
        <v>6.9627830753424078E-3</v>
      </c>
      <c r="AK64" s="161">
        <f t="shared" si="24"/>
        <v>2336.3618609311447</v>
      </c>
      <c r="AL64" s="123">
        <f>INT(IFERROR(T64*(1/($O64/$N64)),0)*'udziały-w-rynku'!$C$27)</f>
        <v>1034</v>
      </c>
      <c r="AM64" s="123">
        <f>INT(IFERROR(V64*(1/($O64/$N64)),0)*'udziały-w-rynku'!$C$27)</f>
        <v>1179</v>
      </c>
      <c r="AN64" s="21">
        <f t="shared" si="25"/>
        <v>136.56716417910448</v>
      </c>
      <c r="AO64" s="21">
        <f>IFERROR(INT(AN64*'udziały-w-rynku'!$C$27),0)</f>
        <v>680</v>
      </c>
      <c r="AP64" s="170">
        <f t="shared" si="26"/>
        <v>680</v>
      </c>
      <c r="AQ64" s="102">
        <f t="shared" si="27"/>
        <v>504.22641509433959</v>
      </c>
      <c r="AR64" s="102">
        <f t="shared" si="28"/>
        <v>-175.77358490566041</v>
      </c>
      <c r="AS64" s="184">
        <f t="shared" si="29"/>
        <v>-0.2584905660377359</v>
      </c>
      <c r="AT64" s="40">
        <f>INT(IFERROR(X64*(1/($O64/$N64)),0)*'udziały-w-rynku'!$C$27)</f>
        <v>471</v>
      </c>
      <c r="AU64" s="40">
        <f>INT(IFERROR(Z64*(1/($O64/$N64)),0)*'udziały-w-rynku'!$C$27)</f>
        <v>698</v>
      </c>
      <c r="AV64" s="102">
        <f t="shared" si="30"/>
        <v>1060</v>
      </c>
    </row>
    <row r="65" spans="1:48">
      <c r="A65" s="18">
        <v>19001</v>
      </c>
      <c r="B65" s="8" t="s">
        <v>28</v>
      </c>
      <c r="C65" s="8" t="s">
        <v>18</v>
      </c>
      <c r="D65" s="8" t="s">
        <v>10</v>
      </c>
      <c r="E65" s="8" t="s">
        <v>12</v>
      </c>
      <c r="F65" s="177">
        <v>19001</v>
      </c>
      <c r="G65" s="177" t="s">
        <v>380</v>
      </c>
      <c r="H65" s="157">
        <v>11904</v>
      </c>
      <c r="I65" s="178">
        <f>VLOOKUP(B65,mieszkancy_GUS_2017!$B$36:$D$64,3,FALSE)</f>
        <v>5.0581162324649299E-2</v>
      </c>
      <c r="J65" s="176">
        <f t="shared" si="18"/>
        <v>11301</v>
      </c>
      <c r="K65" s="176">
        <f t="shared" si="16"/>
        <v>20330</v>
      </c>
      <c r="L65" s="176">
        <v>5144</v>
      </c>
      <c r="M65" s="176">
        <f t="shared" si="17"/>
        <v>8208</v>
      </c>
      <c r="N65" s="120">
        <v>1441</v>
      </c>
      <c r="O65" s="120">
        <v>765</v>
      </c>
      <c r="P65" s="94">
        <v>416</v>
      </c>
      <c r="Q65" s="94">
        <v>158</v>
      </c>
      <c r="R65" s="98">
        <v>195</v>
      </c>
      <c r="S65" s="98">
        <v>0</v>
      </c>
      <c r="T65" s="99">
        <v>173</v>
      </c>
      <c r="U65" s="99">
        <v>0</v>
      </c>
      <c r="V65" s="100">
        <v>112</v>
      </c>
      <c r="W65" s="100">
        <v>55</v>
      </c>
      <c r="X65" s="96">
        <v>172</v>
      </c>
      <c r="Y65" s="96">
        <v>23</v>
      </c>
      <c r="Z65" s="97">
        <v>96</v>
      </c>
      <c r="AA65" s="97">
        <v>64</v>
      </c>
      <c r="AB65" s="21">
        <f t="shared" si="19"/>
        <v>783.60261437908503</v>
      </c>
      <c r="AC65" s="21">
        <f>IFERROR(INT(AB65*'udziały-w-rynku'!$C$27),0)</f>
        <v>3903</v>
      </c>
      <c r="AD65" s="95">
        <f t="shared" si="20"/>
        <v>3903</v>
      </c>
      <c r="AE65" s="34">
        <f t="shared" si="21"/>
        <v>-7398</v>
      </c>
      <c r="AF65" s="31">
        <f t="shared" si="22"/>
        <v>0.34536766657817891</v>
      </c>
      <c r="AG65" s="70" t="s">
        <v>429</v>
      </c>
      <c r="AH65" s="125" t="s">
        <v>426</v>
      </c>
      <c r="AI65" s="70">
        <f t="shared" si="31"/>
        <v>11301</v>
      </c>
      <c r="AJ65" s="71">
        <f t="shared" si="23"/>
        <v>3.1986346152213234E-2</v>
      </c>
      <c r="AK65" s="161">
        <f t="shared" si="24"/>
        <v>10733.01845137515</v>
      </c>
      <c r="AL65" s="123">
        <f>INT(IFERROR(T65*(1/($O65/$N65)),0)*'udziały-w-rynku'!$C$27)</f>
        <v>1623</v>
      </c>
      <c r="AM65" s="123">
        <f>INT(IFERROR(V65*(1/($O65/$N65)),0)*'udziały-w-rynku'!$C$27)</f>
        <v>1050</v>
      </c>
      <c r="AN65" s="21">
        <f t="shared" si="25"/>
        <v>367.31372549019613</v>
      </c>
      <c r="AO65" s="21">
        <f>IFERROR(INT(AN65*'udziały-w-rynku'!$C$27),0)</f>
        <v>1829</v>
      </c>
      <c r="AP65" s="170">
        <f t="shared" si="26"/>
        <v>1829</v>
      </c>
      <c r="AQ65" s="102">
        <f t="shared" si="27"/>
        <v>1878.6693290734825</v>
      </c>
      <c r="AR65" s="102">
        <f t="shared" si="28"/>
        <v>49.669329073482459</v>
      </c>
      <c r="AS65" s="184">
        <f t="shared" si="29"/>
        <v>2.7156549520766789E-2</v>
      </c>
      <c r="AT65" s="40">
        <f>INT(IFERROR(X65*(1/($O65/$N65)),0)*'udziały-w-rynku'!$C$27)</f>
        <v>1614</v>
      </c>
      <c r="AU65" s="40">
        <f>INT(IFERROR(Z65*(1/($O65/$N65)),0)*'udziały-w-rynku'!$C$27)</f>
        <v>900</v>
      </c>
      <c r="AV65" s="102">
        <f t="shared" si="30"/>
        <v>5008</v>
      </c>
    </row>
    <row r="66" spans="1:48">
      <c r="A66" s="18">
        <v>19002</v>
      </c>
      <c r="B66" s="8" t="s">
        <v>27</v>
      </c>
      <c r="C66" s="8" t="s">
        <v>18</v>
      </c>
      <c r="D66" s="8" t="s">
        <v>10</v>
      </c>
      <c r="E66" s="8" t="s">
        <v>4</v>
      </c>
      <c r="F66" s="177">
        <v>19002</v>
      </c>
      <c r="G66" s="177" t="s">
        <v>380</v>
      </c>
      <c r="H66" s="157">
        <v>2890</v>
      </c>
      <c r="I66" s="178">
        <f>VLOOKUP(B66,mieszkancy_GUS_2017!$B$36:$D$64,3,FALSE)</f>
        <v>4.7869596616114722E-2</v>
      </c>
      <c r="J66" s="176">
        <f t="shared" si="18"/>
        <v>2751</v>
      </c>
      <c r="K66" s="176">
        <f t="shared" si="16"/>
        <v>20330</v>
      </c>
      <c r="L66" s="176">
        <v>643</v>
      </c>
      <c r="M66" s="176">
        <f t="shared" si="17"/>
        <v>8208</v>
      </c>
      <c r="N66" s="120">
        <v>1441</v>
      </c>
      <c r="O66" s="120">
        <v>765</v>
      </c>
      <c r="P66" s="94">
        <v>318</v>
      </c>
      <c r="Q66" s="94">
        <v>106</v>
      </c>
      <c r="R66" s="98">
        <v>126</v>
      </c>
      <c r="S66" s="98">
        <v>0</v>
      </c>
      <c r="T66" s="99">
        <v>124</v>
      </c>
      <c r="U66" s="99">
        <v>0</v>
      </c>
      <c r="V66" s="100">
        <v>104</v>
      </c>
      <c r="W66" s="100">
        <v>9</v>
      </c>
      <c r="X66" s="96">
        <v>93</v>
      </c>
      <c r="Y66" s="96">
        <v>11</v>
      </c>
      <c r="Z66" s="97">
        <v>91</v>
      </c>
      <c r="AA66" s="97">
        <v>40</v>
      </c>
      <c r="AB66" s="21">
        <f t="shared" si="19"/>
        <v>599.00392156862756</v>
      </c>
      <c r="AC66" s="21">
        <f>IFERROR(INT(AB66*'udziały-w-rynku'!$C$27),0)</f>
        <v>2984</v>
      </c>
      <c r="AD66" s="95">
        <f t="shared" si="20"/>
        <v>2984</v>
      </c>
      <c r="AE66" s="34">
        <f t="shared" si="21"/>
        <v>233</v>
      </c>
      <c r="AF66" s="31">
        <f t="shared" si="22"/>
        <v>1.0846964740094511</v>
      </c>
      <c r="AG66" s="70" t="s">
        <v>429</v>
      </c>
      <c r="AH66" s="125" t="s">
        <v>426</v>
      </c>
      <c r="AI66" s="70">
        <f>IFERROR(IF(AG66="do weryfikacji",IF(AH66="BIG-DATA",AD66,IF(AH66="PESEL",J66,"do uzupełnienia")),AG66),0)</f>
        <v>2751</v>
      </c>
      <c r="AJ66" s="71">
        <f t="shared" si="23"/>
        <v>7.7864293659621799E-3</v>
      </c>
      <c r="AK66" s="161">
        <f t="shared" si="24"/>
        <v>2612.7363737486094</v>
      </c>
      <c r="AL66" s="123">
        <f>INT(IFERROR(T66*(1/($O66/$N66)),0)*'udziały-w-rynku'!$C$27)</f>
        <v>1163</v>
      </c>
      <c r="AM66" s="123">
        <f>INT(IFERROR(V66*(1/($O66/$N66)),0)*'udziały-w-rynku'!$C$27)</f>
        <v>975</v>
      </c>
      <c r="AN66" s="21">
        <f t="shared" si="25"/>
        <v>237.34117647058827</v>
      </c>
      <c r="AO66" s="21">
        <f>IFERROR(INT(AN66*'udziały-w-rynku'!$C$27),0)</f>
        <v>1182</v>
      </c>
      <c r="AP66" s="170">
        <f t="shared" si="26"/>
        <v>1182</v>
      </c>
      <c r="AQ66" s="102">
        <f t="shared" si="27"/>
        <v>151.7623801916933</v>
      </c>
      <c r="AR66" s="102">
        <f t="shared" si="28"/>
        <v>-1030.2376198083066</v>
      </c>
      <c r="AS66" s="184">
        <f t="shared" si="29"/>
        <v>-0.87160543130990409</v>
      </c>
      <c r="AT66" s="40">
        <f>INT(IFERROR(X66*(1/($O66/$N66)),0)*'udziały-w-rynku'!$C$27)</f>
        <v>872</v>
      </c>
      <c r="AU66" s="40">
        <f>INT(IFERROR(Z66*(1/($O66/$N66)),0)*'udziały-w-rynku'!$C$27)</f>
        <v>853</v>
      </c>
      <c r="AV66" s="102">
        <f t="shared" si="30"/>
        <v>5008</v>
      </c>
    </row>
    <row r="67" spans="1:48">
      <c r="A67" s="18">
        <v>19003</v>
      </c>
      <c r="B67" s="8" t="s">
        <v>27</v>
      </c>
      <c r="C67" s="8" t="s">
        <v>18</v>
      </c>
      <c r="D67" s="8" t="s">
        <v>10</v>
      </c>
      <c r="E67" s="8" t="s">
        <v>4</v>
      </c>
      <c r="F67" s="177">
        <v>19003</v>
      </c>
      <c r="G67" s="177" t="s">
        <v>380</v>
      </c>
      <c r="H67" s="157">
        <v>2296</v>
      </c>
      <c r="I67" s="178">
        <f>VLOOKUP(B67,mieszkancy_GUS_2017!$B$36:$D$64,3,FALSE)</f>
        <v>4.7869596616114722E-2</v>
      </c>
      <c r="J67" s="176">
        <f t="shared" si="18"/>
        <v>2186</v>
      </c>
      <c r="K67" s="176">
        <f t="shared" si="16"/>
        <v>20330</v>
      </c>
      <c r="L67" s="176">
        <v>447</v>
      </c>
      <c r="M67" s="176">
        <f t="shared" si="17"/>
        <v>8208</v>
      </c>
      <c r="N67" s="120">
        <v>1441</v>
      </c>
      <c r="O67" s="120">
        <v>765</v>
      </c>
      <c r="P67" s="94">
        <v>38</v>
      </c>
      <c r="Q67" s="94">
        <v>13</v>
      </c>
      <c r="R67" s="98">
        <v>13</v>
      </c>
      <c r="S67" s="98">
        <v>0</v>
      </c>
      <c r="T67" s="99">
        <v>20</v>
      </c>
      <c r="U67" s="99">
        <v>0</v>
      </c>
      <c r="V67" s="100">
        <v>21</v>
      </c>
      <c r="W67" s="100">
        <v>73</v>
      </c>
      <c r="X67" s="96">
        <v>-1</v>
      </c>
      <c r="Y67" s="96">
        <v>0</v>
      </c>
      <c r="Z67" s="97">
        <v>17</v>
      </c>
      <c r="AA67" s="97">
        <v>10</v>
      </c>
      <c r="AB67" s="21">
        <f t="shared" si="19"/>
        <v>71.57908496732027</v>
      </c>
      <c r="AC67" s="21">
        <f>IFERROR(INT(AB67*'udziały-w-rynku'!$C$27),0)</f>
        <v>356</v>
      </c>
      <c r="AD67" s="95">
        <f t="shared" si="20"/>
        <v>356</v>
      </c>
      <c r="AE67" s="34">
        <f t="shared" si="21"/>
        <v>-1830</v>
      </c>
      <c r="AF67" s="31">
        <f t="shared" si="22"/>
        <v>0.16285452881976212</v>
      </c>
      <c r="AG67" s="70" t="s">
        <v>429</v>
      </c>
      <c r="AH67" s="125" t="s">
        <v>426</v>
      </c>
      <c r="AI67" s="70">
        <f>IF(AG67="do weryfikacji",IF(AH67="BIG-DATA",AD67,IF(AH67="PESEL",J67,"do uzupełnienia")),AG67)</f>
        <v>2186</v>
      </c>
      <c r="AJ67" s="71">
        <f t="shared" si="23"/>
        <v>6.1872535783327248E-3</v>
      </c>
      <c r="AK67" s="161">
        <f t="shared" si="24"/>
        <v>2076.132938209546</v>
      </c>
      <c r="AL67" s="123">
        <f>INT(IFERROR(T67*(1/($O67/$N67)),0)*'udziały-w-rynku'!$C$27)</f>
        <v>187</v>
      </c>
      <c r="AM67" s="123">
        <f>INT(IFERROR(V67*(1/($O67/$N67)),0)*'udziały-w-rynku'!$C$27)</f>
        <v>197</v>
      </c>
      <c r="AN67" s="21">
        <f t="shared" si="25"/>
        <v>24.487581699346407</v>
      </c>
      <c r="AO67" s="21">
        <f>IFERROR(INT(AN67*'udziały-w-rynku'!$C$27),0)</f>
        <v>121</v>
      </c>
      <c r="AP67" s="170">
        <f t="shared" si="26"/>
        <v>121</v>
      </c>
      <c r="AQ67" s="102">
        <f t="shared" si="27"/>
        <v>10.800119808306709</v>
      </c>
      <c r="AR67" s="102">
        <f t="shared" si="28"/>
        <v>-110.1998801916933</v>
      </c>
      <c r="AS67" s="184">
        <f t="shared" si="29"/>
        <v>-0.91074281150159753</v>
      </c>
      <c r="AT67" s="40">
        <f>INT(IFERROR(X67*(1/($O67/$N67)),0)*'udziały-w-rynku'!$C$27)</f>
        <v>-10</v>
      </c>
      <c r="AU67" s="40">
        <f>INT(IFERROR(Z67*(1/($O67/$N67)),0)*'udziały-w-rynku'!$C$27)</f>
        <v>159</v>
      </c>
      <c r="AV67" s="102">
        <f t="shared" si="30"/>
        <v>5008</v>
      </c>
    </row>
    <row r="68" spans="1:48">
      <c r="A68" s="18">
        <v>19004</v>
      </c>
      <c r="B68" s="8" t="s">
        <v>27</v>
      </c>
      <c r="C68" s="8" t="s">
        <v>18</v>
      </c>
      <c r="D68" s="8" t="s">
        <v>10</v>
      </c>
      <c r="E68" s="8" t="s">
        <v>4</v>
      </c>
      <c r="F68" s="177">
        <v>19004</v>
      </c>
      <c r="G68" s="177" t="s">
        <v>380</v>
      </c>
      <c r="H68" s="157">
        <v>2301</v>
      </c>
      <c r="I68" s="178">
        <f>VLOOKUP(B68,mieszkancy_GUS_2017!$B$36:$D$64,3,FALSE)</f>
        <v>4.7869596616114722E-2</v>
      </c>
      <c r="J68" s="176">
        <f t="shared" ref="J68:J69" si="32">INT(H68-H68*I68)</f>
        <v>2190</v>
      </c>
      <c r="K68" s="176">
        <f t="shared" si="16"/>
        <v>20330</v>
      </c>
      <c r="L68" s="176">
        <v>605</v>
      </c>
      <c r="M68" s="176">
        <f t="shared" si="17"/>
        <v>8208</v>
      </c>
      <c r="N68" s="120">
        <v>1441</v>
      </c>
      <c r="O68" s="120">
        <v>765</v>
      </c>
      <c r="P68" s="94">
        <v>213</v>
      </c>
      <c r="Q68" s="94">
        <v>103</v>
      </c>
      <c r="R68" s="98">
        <v>123</v>
      </c>
      <c r="S68" s="98">
        <v>0</v>
      </c>
      <c r="T68" s="99">
        <v>59</v>
      </c>
      <c r="U68" s="99">
        <v>0</v>
      </c>
      <c r="V68" s="100">
        <v>107</v>
      </c>
      <c r="W68" s="100">
        <v>35</v>
      </c>
      <c r="X68" s="96">
        <v>54</v>
      </c>
      <c r="Y68" s="96">
        <v>0</v>
      </c>
      <c r="Z68" s="97">
        <v>89</v>
      </c>
      <c r="AA68" s="97">
        <v>70</v>
      </c>
      <c r="AB68" s="21">
        <f t="shared" si="19"/>
        <v>401.21960784313728</v>
      </c>
      <c r="AC68" s="21">
        <f>IFERROR(INT(AB68*'udziały-w-rynku'!$C$27),0)</f>
        <v>1998</v>
      </c>
      <c r="AD68" s="95">
        <f t="shared" ref="AD68:AD69" si="33">AC68</f>
        <v>1998</v>
      </c>
      <c r="AE68" s="34">
        <f t="shared" si="21"/>
        <v>-192</v>
      </c>
      <c r="AF68" s="31">
        <f t="shared" si="22"/>
        <v>0.9123287671232877</v>
      </c>
      <c r="AG68" s="70" t="s">
        <v>429</v>
      </c>
      <c r="AH68" s="125" t="s">
        <v>426</v>
      </c>
      <c r="AI68" s="70">
        <f>IF(AG68="do weryfikacji",IF(AH68="BIG-DATA",AD68,IF(AH68="PESEL",J68,"do uzupełnienia")),AG68)</f>
        <v>2190</v>
      </c>
      <c r="AJ68" s="71">
        <f t="shared" ref="AJ68:AJ69" si="34">IFERROR(AI68/$AI$71,0)</f>
        <v>6.1985751768292166E-3</v>
      </c>
      <c r="AK68" s="161">
        <f t="shared" ref="AK68:AK69" si="35">AJ68*$AD$71</f>
        <v>2079.9319005850434</v>
      </c>
      <c r="AL68" s="123">
        <f>INT(IFERROR(T68*(1/($O68/$N68)),0)*'udziały-w-rynku'!$C$27)</f>
        <v>553</v>
      </c>
      <c r="AM68" s="123">
        <f>INT(IFERROR(V68*(1/($O68/$N68)),0)*'udziały-w-rynku'!$C$27)</f>
        <v>1004</v>
      </c>
      <c r="AN68" s="21">
        <f t="shared" si="25"/>
        <v>231.6901960784314</v>
      </c>
      <c r="AO68" s="21">
        <f>IFERROR(INT(AN68*'udziały-w-rynku'!$C$27),0)</f>
        <v>1154</v>
      </c>
      <c r="AP68" s="170">
        <f t="shared" ref="AP68:AP69" si="36">AO68</f>
        <v>1154</v>
      </c>
      <c r="AQ68" s="102">
        <f t="shared" ref="AQ68:AQ69" si="37">AP68/AV68*L68</f>
        <v>139.41094249201279</v>
      </c>
      <c r="AR68" s="102">
        <f t="shared" ref="AR68:AR69" si="38">AQ68-AP68</f>
        <v>-1014.5890575079873</v>
      </c>
      <c r="AS68" s="184">
        <f t="shared" ref="AS68:AS69" si="39">IFERROR(AR68/AP68,0)</f>
        <v>-0.87919329073482433</v>
      </c>
      <c r="AT68" s="40">
        <f>INT(IFERROR(X68*(1/($O68/$N68)),0)*'udziały-w-rynku'!$C$27)</f>
        <v>506</v>
      </c>
      <c r="AU68" s="40">
        <f>INT(IFERROR(Z68*(1/($O68/$N68)),0)*'udziały-w-rynku'!$C$27)</f>
        <v>835</v>
      </c>
      <c r="AV68" s="102">
        <f t="shared" si="30"/>
        <v>5008</v>
      </c>
    </row>
    <row r="69" spans="1:48">
      <c r="A69" s="18">
        <v>19005</v>
      </c>
      <c r="B69" s="8" t="s">
        <v>27</v>
      </c>
      <c r="C69" s="8" t="s">
        <v>18</v>
      </c>
      <c r="D69" s="8" t="s">
        <v>10</v>
      </c>
      <c r="E69" s="8" t="s">
        <v>4</v>
      </c>
      <c r="F69" s="177">
        <v>19005</v>
      </c>
      <c r="G69" s="177" t="s">
        <v>380</v>
      </c>
      <c r="H69" s="157">
        <v>1998</v>
      </c>
      <c r="I69" s="178">
        <f>VLOOKUP(B69,mieszkancy_GUS_2017!$B$36:$D$64,3,FALSE)</f>
        <v>4.7869596616114722E-2</v>
      </c>
      <c r="J69" s="176">
        <f t="shared" si="32"/>
        <v>1902</v>
      </c>
      <c r="K69" s="176">
        <f t="shared" si="16"/>
        <v>20330</v>
      </c>
      <c r="L69" s="176">
        <v>1369</v>
      </c>
      <c r="M69" s="176">
        <f t="shared" si="17"/>
        <v>8208</v>
      </c>
      <c r="N69" s="120">
        <v>1441</v>
      </c>
      <c r="O69" s="120">
        <v>765</v>
      </c>
      <c r="P69" s="94">
        <v>207</v>
      </c>
      <c r="Q69" s="94">
        <v>51</v>
      </c>
      <c r="R69" s="98">
        <v>77</v>
      </c>
      <c r="S69" s="98">
        <v>0</v>
      </c>
      <c r="T69" s="99">
        <v>54</v>
      </c>
      <c r="U69" s="99">
        <v>0</v>
      </c>
      <c r="V69" s="100">
        <v>53</v>
      </c>
      <c r="W69" s="100">
        <v>0</v>
      </c>
      <c r="X69" s="96">
        <v>47</v>
      </c>
      <c r="Y69" s="96">
        <v>0</v>
      </c>
      <c r="Z69" s="97">
        <v>54</v>
      </c>
      <c r="AA69" s="97">
        <v>28</v>
      </c>
      <c r="AB69" s="21">
        <f t="shared" si="19"/>
        <v>389.91764705882355</v>
      </c>
      <c r="AC69" s="21">
        <f>IFERROR(INT(AB69*'udziały-w-rynku'!$C$27),0)</f>
        <v>1942</v>
      </c>
      <c r="AD69" s="95">
        <f t="shared" si="33"/>
        <v>1942</v>
      </c>
      <c r="AE69" s="34">
        <f t="shared" si="21"/>
        <v>40</v>
      </c>
      <c r="AF69" s="31">
        <f t="shared" si="22"/>
        <v>1.0210304942166142</v>
      </c>
      <c r="AG69" s="70" t="s">
        <v>429</v>
      </c>
      <c r="AH69" s="125" t="s">
        <v>426</v>
      </c>
      <c r="AI69" s="70">
        <f>IF(AG69="do weryfikacji",IF(AH69="BIG-DATA",AD69,IF(AH69="PESEL",J69,"do uzupełnienia")),AG69)</f>
        <v>1902</v>
      </c>
      <c r="AJ69" s="71">
        <f t="shared" si="34"/>
        <v>5.383420085081813E-3</v>
      </c>
      <c r="AK69" s="161">
        <f t="shared" si="35"/>
        <v>1806.4066095492024</v>
      </c>
      <c r="AL69" s="123">
        <f>INT(IFERROR(T69*(1/($O69/$N69)),0)*'udziały-w-rynku'!$C$27)</f>
        <v>506</v>
      </c>
      <c r="AM69" s="123">
        <f>INT(IFERROR(V69*(1/($O69/$N69)),0)*'udziały-w-rynku'!$C$27)</f>
        <v>497</v>
      </c>
      <c r="AN69" s="21">
        <f t="shared" si="25"/>
        <v>145.04183006535951</v>
      </c>
      <c r="AO69" s="21">
        <f>IFERROR(INT(AN69*'udziały-w-rynku'!$C$27),0)</f>
        <v>722</v>
      </c>
      <c r="AP69" s="170">
        <f t="shared" si="36"/>
        <v>722</v>
      </c>
      <c r="AQ69" s="102">
        <f t="shared" si="37"/>
        <v>197.36781150159743</v>
      </c>
      <c r="AR69" s="102">
        <f t="shared" si="38"/>
        <v>-524.63218849840257</v>
      </c>
      <c r="AS69" s="184">
        <f t="shared" si="39"/>
        <v>-0.72663738019169333</v>
      </c>
      <c r="AT69" s="40">
        <f>INT(IFERROR(X69*(1/($O69/$N69)),0)*'udziały-w-rynku'!$C$27)</f>
        <v>441</v>
      </c>
      <c r="AU69" s="40">
        <f>INT(IFERROR(Z69*(1/($O69/$N69)),0)*'udziały-w-rynku'!$C$27)</f>
        <v>506</v>
      </c>
      <c r="AV69" s="102">
        <f t="shared" si="30"/>
        <v>5008</v>
      </c>
    </row>
    <row r="70" spans="1:48" s="10" customFormat="1">
      <c r="A70" s="18"/>
      <c r="B70" s="8"/>
      <c r="C70" s="8"/>
      <c r="D70" s="8"/>
      <c r="E70" s="8"/>
      <c r="F70" s="177"/>
      <c r="G70" s="177"/>
      <c r="H70" s="157"/>
      <c r="I70" s="178"/>
      <c r="J70" s="176"/>
      <c r="K70" s="176"/>
      <c r="L70" s="176"/>
      <c r="M70" s="176"/>
      <c r="N70" s="120"/>
      <c r="O70" s="120"/>
      <c r="P70" s="110"/>
      <c r="Q70" s="110"/>
      <c r="R70" s="109"/>
      <c r="S70" s="109"/>
      <c r="T70" s="115"/>
      <c r="U70" s="115"/>
      <c r="V70" s="116"/>
      <c r="W70" s="116"/>
      <c r="X70" s="113"/>
      <c r="Y70" s="113"/>
      <c r="Z70" s="114"/>
      <c r="AA70" s="114"/>
      <c r="AB70" s="21"/>
      <c r="AC70" s="21"/>
      <c r="AD70" s="111"/>
      <c r="AE70" s="34"/>
      <c r="AF70" s="31"/>
      <c r="AG70" s="70"/>
      <c r="AH70" s="125"/>
      <c r="AI70" s="70"/>
      <c r="AJ70" s="71"/>
      <c r="AK70" s="161"/>
      <c r="AL70" s="123"/>
      <c r="AM70" s="123"/>
      <c r="AN70" s="21"/>
      <c r="AO70" s="21"/>
      <c r="AP70" s="170"/>
      <c r="AQ70" s="102"/>
      <c r="AR70" s="102"/>
      <c r="AS70" s="184"/>
      <c r="AT70" s="112"/>
      <c r="AU70" s="112"/>
      <c r="AV70" s="102"/>
    </row>
    <row r="71" spans="1:48" s="117" customFormat="1" ht="15.75" thickBot="1">
      <c r="F71" s="179"/>
      <c r="G71" s="179"/>
      <c r="H71" s="180">
        <f t="shared" ref="H71" si="40">SUM(H4:H69)</f>
        <v>372996</v>
      </c>
      <c r="I71" s="180"/>
      <c r="J71" s="181">
        <f>SUM(J4:J69)</f>
        <v>353307</v>
      </c>
      <c r="K71" s="181"/>
      <c r="L71" s="181">
        <f t="shared" ref="L71" si="41">SUM(L4:L69)</f>
        <v>151855</v>
      </c>
      <c r="M71" s="181"/>
      <c r="N71" s="120"/>
      <c r="P71" s="118">
        <f t="shared" ref="P71:R71" si="42">SUM(P4:P69)</f>
        <v>38717</v>
      </c>
      <c r="Q71" s="118">
        <f t="shared" si="42"/>
        <v>17186</v>
      </c>
      <c r="R71" s="118">
        <f t="shared" si="42"/>
        <v>15780</v>
      </c>
      <c r="S71" s="118">
        <f t="shared" ref="S71" si="43">SUM(S4:S69)</f>
        <v>0</v>
      </c>
      <c r="T71" s="118">
        <f t="shared" ref="T71" si="44">SUM(T4:T69)</f>
        <v>13741</v>
      </c>
      <c r="U71" s="118">
        <f t="shared" ref="U71" si="45">SUM(U4:U69)</f>
        <v>5245</v>
      </c>
      <c r="V71" s="118">
        <f t="shared" ref="V71" si="46">SUM(V4:V69)</f>
        <v>12778</v>
      </c>
      <c r="W71" s="118">
        <f t="shared" ref="W71" si="47">SUM(W4:W69)</f>
        <v>8303</v>
      </c>
      <c r="X71" s="118">
        <f t="shared" ref="X71" si="48">SUM(X4:X69)</f>
        <v>10235</v>
      </c>
      <c r="Y71" s="118">
        <f t="shared" ref="Y71" si="49">SUM(Y4:Y69)</f>
        <v>3600</v>
      </c>
      <c r="Z71" s="118">
        <f t="shared" ref="Z71" si="50">SUM(Z4:Z69)</f>
        <v>10361</v>
      </c>
      <c r="AA71" s="118">
        <f t="shared" ref="AA71" si="51">SUM(AA4:AA69)</f>
        <v>6677</v>
      </c>
      <c r="AB71" s="118">
        <f t="shared" ref="AB71" si="52">SUM(AB4:AB69)</f>
        <v>67362.680140671539</v>
      </c>
      <c r="AC71" s="119">
        <f>IFERROR(INT(AB71*'udziały-w-rynku'!$C$27),0)</f>
        <v>335582</v>
      </c>
      <c r="AD71" s="105">
        <f>SUM(AD4:AD69)</f>
        <v>335550</v>
      </c>
      <c r="AE71" s="34">
        <f>SUM(AE4:AE69)</f>
        <v>-17757</v>
      </c>
      <c r="AF71" s="31"/>
      <c r="AG71" s="105"/>
      <c r="AH71" s="125"/>
      <c r="AI71" s="105">
        <f>SUMIFS(AI4:AI69,AI4:AI69,"&gt;0")</f>
        <v>353307</v>
      </c>
      <c r="AJ71" s="71">
        <f>SUMIFS(AJ4:AJ69,AJ4:AJ69,"&gt;0")</f>
        <v>1</v>
      </c>
      <c r="AK71" s="164">
        <f>SUM(AK4:AK69)</f>
        <v>335550.00000000012</v>
      </c>
      <c r="AL71" s="123">
        <f t="shared" ref="AL71:AM71" si="53">SUM(AL4:AL69)</f>
        <v>118725</v>
      </c>
      <c r="AM71" s="123">
        <f t="shared" si="53"/>
        <v>110373</v>
      </c>
      <c r="AP71" s="170">
        <f>SUM(AP4:AP69)</f>
        <v>136832</v>
      </c>
      <c r="AQ71" s="102">
        <f>SUM(AQ4:AQ69)</f>
        <v>61480.674537078448</v>
      </c>
      <c r="AR71" s="102">
        <f>SUM(AR4:AR69)</f>
        <v>-75351.325462921566</v>
      </c>
      <c r="AS71" s="184">
        <f t="shared" ref="AS71" si="54">IFERROR(AR71/AP71,0)</f>
        <v>-0.55068496742663675</v>
      </c>
      <c r="AT71" s="106">
        <f>SUM(AT4:AT69)</f>
        <v>88542</v>
      </c>
      <c r="AU71" s="106">
        <f>SUM(AU4:AU69)</f>
        <v>89468</v>
      </c>
      <c r="AV71" s="102"/>
    </row>
    <row r="72" spans="1:48">
      <c r="AD72" s="68">
        <f>AD71/J71</f>
        <v>0.94974059387444909</v>
      </c>
      <c r="AG72" s="95"/>
      <c r="AI72" s="95"/>
      <c r="AK72" s="72"/>
      <c r="AL72" s="123"/>
      <c r="AM72" s="123"/>
    </row>
    <row r="74" spans="1:48">
      <c r="AK74" s="72"/>
    </row>
    <row r="76" spans="1:48">
      <c r="AK76" s="72"/>
    </row>
    <row r="78" spans="1:48">
      <c r="AK78" s="72"/>
    </row>
    <row r="80" spans="1:48">
      <c r="AK80" s="72"/>
    </row>
    <row r="81" spans="14:37">
      <c r="AI81" s="86"/>
    </row>
    <row r="82" spans="14:37">
      <c r="AK82" s="72"/>
    </row>
    <row r="83" spans="14:37">
      <c r="N83" s="121"/>
      <c r="O83" s="121"/>
      <c r="P83" s="65"/>
      <c r="Q83" s="65"/>
    </row>
    <row r="84" spans="14:37">
      <c r="N84" s="121"/>
      <c r="O84" s="121"/>
      <c r="P84" s="66"/>
      <c r="Q84" s="65"/>
      <c r="AK84" s="72"/>
    </row>
    <row r="85" spans="14:37">
      <c r="N85" s="121"/>
      <c r="O85" s="121"/>
      <c r="P85" s="65"/>
      <c r="Q85" s="65"/>
    </row>
    <row r="86" spans="14:37">
      <c r="N86" s="121"/>
      <c r="O86" s="121"/>
      <c r="P86" s="65"/>
      <c r="Q86" s="65"/>
    </row>
    <row r="87" spans="14:37">
      <c r="N87" s="121"/>
      <c r="O87" s="121"/>
      <c r="P87" s="65"/>
      <c r="Q87" s="65"/>
    </row>
    <row r="88" spans="14:37">
      <c r="N88" s="121"/>
      <c r="O88" s="121"/>
      <c r="P88" s="65"/>
      <c r="Q88" s="65"/>
    </row>
    <row r="89" spans="14:37">
      <c r="N89" s="121"/>
      <c r="O89" s="121"/>
      <c r="P89" s="65"/>
      <c r="Q89" s="65"/>
    </row>
    <row r="90" spans="14:37">
      <c r="N90" s="121"/>
      <c r="O90" s="121"/>
      <c r="P90" s="65"/>
      <c r="Q90" s="65"/>
    </row>
    <row r="91" spans="14:37">
      <c r="N91" s="121"/>
      <c r="O91" s="121"/>
      <c r="P91" s="65"/>
      <c r="Q91" s="65"/>
      <c r="R91" s="66"/>
    </row>
    <row r="92" spans="14:37">
      <c r="N92" s="121"/>
      <c r="O92" s="121"/>
      <c r="P92" s="65"/>
      <c r="Q92" s="65"/>
    </row>
    <row r="93" spans="14:37">
      <c r="N93" s="121"/>
      <c r="O93" s="121"/>
      <c r="P93" s="65"/>
      <c r="Q93" s="65"/>
    </row>
  </sheetData>
  <autoFilter ref="A3:AV3">
    <sortState ref="A4:AV69">
      <sortCondition ref="A3"/>
    </sortState>
  </autoFilter>
  <sortState ref="A4:H69">
    <sortCondition ref="A4"/>
  </sortState>
  <mergeCells count="12">
    <mergeCell ref="AP2:AV2"/>
    <mergeCell ref="AN2:AO2"/>
    <mergeCell ref="N1:AA1"/>
    <mergeCell ref="N2:O2"/>
    <mergeCell ref="X2:Y2"/>
    <mergeCell ref="Z2:AA2"/>
    <mergeCell ref="AD2:AF2"/>
    <mergeCell ref="P2:Q2"/>
    <mergeCell ref="R2:S2"/>
    <mergeCell ref="T2:U2"/>
    <mergeCell ref="V2:W2"/>
    <mergeCell ref="AB2:AC2"/>
  </mergeCells>
  <conditionalFormatting sqref="AL4:AM71">
    <cfRule type="expression" dxfId="0" priority="1">
      <formula>"&lt;20"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R848"/>
  <sheetViews>
    <sheetView zoomScale="55" zoomScaleNormal="55" workbookViewId="0"/>
  </sheetViews>
  <sheetFormatPr defaultRowHeight="15"/>
  <cols>
    <col min="2" max="2" width="16.140625" style="19" customWidth="1"/>
    <col min="3" max="3" width="30.42578125" customWidth="1"/>
    <col min="4" max="4" width="20.28515625" customWidth="1"/>
    <col min="5" max="5" width="19.5703125" customWidth="1"/>
    <col min="6" max="6" width="21.140625" customWidth="1"/>
    <col min="7" max="7" width="20" customWidth="1"/>
    <col min="8" max="8" width="20.28515625" customWidth="1"/>
    <col min="9" max="9" width="18.42578125" customWidth="1"/>
    <col min="10" max="10" width="19.140625" customWidth="1"/>
    <col min="11" max="11" width="28" customWidth="1"/>
    <col min="12" max="12" width="26.42578125" style="10" customWidth="1"/>
    <col min="13" max="16" width="19.85546875" customWidth="1"/>
  </cols>
  <sheetData>
    <row r="2" spans="2:18" s="44" customFormat="1" ht="30">
      <c r="B2" s="145"/>
      <c r="C2" s="45" t="s">
        <v>868</v>
      </c>
      <c r="D2" s="45" t="s">
        <v>407</v>
      </c>
    </row>
    <row r="3" spans="2:18">
      <c r="B3" s="146" t="str">
        <f>Wrocław!D4</f>
        <v>Wrocław</v>
      </c>
      <c r="C3" s="42">
        <f>Wrocław!AX380</f>
        <v>635701</v>
      </c>
      <c r="D3" s="42">
        <f>Wrocław!BK380</f>
        <v>307014</v>
      </c>
    </row>
    <row r="4" spans="2:18">
      <c r="B4" s="146" t="s">
        <v>408</v>
      </c>
      <c r="C4" s="42">
        <f>'gminy otoczenia'!AK1</f>
        <v>335550.00000000012</v>
      </c>
      <c r="D4" s="42">
        <f>'gminy otoczenia'!AP71</f>
        <v>136832</v>
      </c>
    </row>
    <row r="5" spans="2:18" s="7" customFormat="1">
      <c r="B5" s="147" t="s">
        <v>390</v>
      </c>
      <c r="C5" s="43">
        <f>SUM(C3:C4)</f>
        <v>971251.00000000012</v>
      </c>
      <c r="D5" s="43">
        <f>SUM(D3:D4)</f>
        <v>443846</v>
      </c>
    </row>
    <row r="7" spans="2:18" ht="15.75" thickBot="1"/>
    <row r="8" spans="2:18">
      <c r="B8" s="214"/>
      <c r="C8" s="208" t="s">
        <v>867</v>
      </c>
      <c r="D8" s="209"/>
      <c r="E8" s="209"/>
      <c r="F8" s="210"/>
      <c r="G8" s="211" t="s">
        <v>407</v>
      </c>
      <c r="H8" s="212"/>
      <c r="I8" s="212"/>
      <c r="J8" s="213"/>
    </row>
    <row r="9" spans="2:18" s="29" customFormat="1" ht="120.75" thickBot="1">
      <c r="B9" s="215"/>
      <c r="C9" s="51" t="s">
        <v>415</v>
      </c>
      <c r="D9" s="52" t="s">
        <v>855</v>
      </c>
      <c r="E9" s="53" t="str">
        <f>Wrocław!BG3</f>
        <v>Metoda 1 
LICZBA KART SIM „NIERUSZAJĄCYCH SIĘ” W GODZINACH NOCNYCH DLA KAŻDEGO REJONU</v>
      </c>
      <c r="F9" s="54" t="str">
        <f>Wrocław!BH3</f>
        <v>Metoda 2 
LICZBA KART SIM ROZPOCZYNAJĄCYCH PRZEMIESZCZENIE W GODZINACH SZCZYTU PORANNEGO DLA KAŻDEGO REJONU</v>
      </c>
      <c r="G9" s="55" t="s">
        <v>859</v>
      </c>
      <c r="H9" s="56" t="s">
        <v>856</v>
      </c>
      <c r="I9" s="57" t="str">
        <f>Wrocław!BL3</f>
        <v>Metoda 3 
LICZBA KART SIM „NIERUSZAJĄCYCH SIĘ” W GODZINACH 11-12 i 12-13 DLA KAŻDEGO REJONU</v>
      </c>
      <c r="J9" s="58" t="str">
        <f>Wrocław!BM3</f>
        <v>Metoda 4 
LICZBA KART SIM KOŃCZĄCYCH PRZEMIESZCZENIE W GODZINACH SZCZYTU PORANNEGO DLA KAŻDEGO REJONU</v>
      </c>
    </row>
    <row r="10" spans="2:18">
      <c r="B10" s="148" t="str">
        <f>Wrocław!D10</f>
        <v>Wrocław</v>
      </c>
      <c r="C10" s="48">
        <f>Wrocław!AG378</f>
        <v>567532</v>
      </c>
      <c r="D10" s="49">
        <f>Wrocław!AY380</f>
        <v>635701</v>
      </c>
      <c r="E10" s="49">
        <f>Wrocław!BG380</f>
        <v>241940</v>
      </c>
      <c r="F10" s="50">
        <f>Wrocław!BH380</f>
        <v>195598</v>
      </c>
      <c r="G10" s="48">
        <f>Wrocław!AH380</f>
        <v>479058</v>
      </c>
      <c r="H10" s="49">
        <f>Wrocław!BK380</f>
        <v>307014</v>
      </c>
      <c r="I10" s="49">
        <f>Wrocław!BL380</f>
        <v>299363</v>
      </c>
      <c r="J10" s="50">
        <f>Wrocław!BM380</f>
        <v>140968</v>
      </c>
    </row>
    <row r="11" spans="2:18" ht="15.75" thickBot="1">
      <c r="B11" s="149" t="s">
        <v>408</v>
      </c>
      <c r="C11" s="59">
        <f>'gminy otoczenia'!J71</f>
        <v>353307</v>
      </c>
      <c r="D11" s="60">
        <f>'gminy otoczenia'!AK1</f>
        <v>335550.00000000012</v>
      </c>
      <c r="E11" s="60">
        <f>'gminy otoczenia'!AL71</f>
        <v>118725</v>
      </c>
      <c r="F11" s="61">
        <f>'gminy otoczenia'!AM71</f>
        <v>110373</v>
      </c>
      <c r="G11" s="59">
        <f>'gminy otoczenia'!L71</f>
        <v>151855</v>
      </c>
      <c r="H11" s="60">
        <f>'gminy otoczenia'!AP71</f>
        <v>136832</v>
      </c>
      <c r="I11" s="60">
        <f>'gminy otoczenia'!AT71</f>
        <v>88542</v>
      </c>
      <c r="J11" s="61">
        <f>'gminy otoczenia'!AU71</f>
        <v>89468</v>
      </c>
    </row>
    <row r="12" spans="2:18" s="7" customFormat="1" ht="15.75" thickBot="1">
      <c r="B12" s="150" t="s">
        <v>390</v>
      </c>
      <c r="C12" s="62">
        <f>SUM(C10:C11)</f>
        <v>920839</v>
      </c>
      <c r="D12" s="63">
        <f t="shared" ref="D12:J12" si="0">SUM(D10:D11)</f>
        <v>971251.00000000012</v>
      </c>
      <c r="E12" s="63">
        <f t="shared" si="0"/>
        <v>360665</v>
      </c>
      <c r="F12" s="64">
        <f t="shared" si="0"/>
        <v>305971</v>
      </c>
      <c r="G12" s="62">
        <f t="shared" si="0"/>
        <v>630913</v>
      </c>
      <c r="H12" s="63">
        <f t="shared" si="0"/>
        <v>443846</v>
      </c>
      <c r="I12" s="63">
        <f t="shared" si="0"/>
        <v>387905</v>
      </c>
      <c r="J12" s="64">
        <f t="shared" si="0"/>
        <v>230436</v>
      </c>
    </row>
    <row r="13" spans="2:18">
      <c r="C13" s="10"/>
      <c r="D13" s="10"/>
      <c r="E13" s="10"/>
      <c r="F13" s="10"/>
      <c r="G13" s="10"/>
      <c r="H13" s="10"/>
      <c r="I13" s="10"/>
      <c r="J13" s="10"/>
      <c r="K13" s="10"/>
      <c r="M13" s="10"/>
      <c r="N13" s="10"/>
      <c r="O13" s="10"/>
      <c r="P13" s="10"/>
    </row>
    <row r="14" spans="2:18">
      <c r="C14" s="10"/>
      <c r="D14" s="10"/>
      <c r="E14" s="10"/>
      <c r="F14" s="10"/>
      <c r="G14" s="10"/>
      <c r="H14" s="10"/>
      <c r="I14" s="10"/>
      <c r="J14" s="10"/>
      <c r="K14" s="10"/>
      <c r="M14" s="10"/>
      <c r="N14" s="10"/>
      <c r="O14" s="10"/>
      <c r="P14" s="10"/>
    </row>
    <row r="15" spans="2:18">
      <c r="C15" s="10"/>
      <c r="D15" s="10"/>
      <c r="E15" s="10"/>
      <c r="F15" s="10"/>
      <c r="G15" s="10"/>
      <c r="H15" s="10"/>
      <c r="I15" s="10"/>
      <c r="J15" s="10"/>
      <c r="K15" s="10"/>
      <c r="M15" s="10"/>
      <c r="N15" s="10"/>
      <c r="O15" s="10"/>
      <c r="P15" s="10"/>
      <c r="Q15" s="10"/>
    </row>
    <row r="16" spans="2:18">
      <c r="B16" s="201" t="s">
        <v>847</v>
      </c>
      <c r="C16" s="203" t="s">
        <v>644</v>
      </c>
      <c r="D16" s="207" t="s">
        <v>848</v>
      </c>
      <c r="E16" s="207"/>
      <c r="F16" s="207" t="s">
        <v>866</v>
      </c>
      <c r="G16" s="207"/>
      <c r="H16" s="207"/>
      <c r="J16" s="201" t="s">
        <v>847</v>
      </c>
      <c r="K16" s="203" t="s">
        <v>644</v>
      </c>
      <c r="L16" s="200" t="s">
        <v>858</v>
      </c>
      <c r="M16" s="199" t="s">
        <v>857</v>
      </c>
      <c r="N16" s="199"/>
      <c r="O16" s="199"/>
      <c r="P16" s="10"/>
      <c r="Q16" s="10"/>
      <c r="R16" s="10"/>
    </row>
    <row r="17" spans="2:18">
      <c r="B17" s="202"/>
      <c r="C17" s="204"/>
      <c r="D17" s="151" t="s">
        <v>849</v>
      </c>
      <c r="E17" s="151" t="s">
        <v>850</v>
      </c>
      <c r="F17" s="27" t="s">
        <v>851</v>
      </c>
      <c r="G17" s="27" t="s">
        <v>852</v>
      </c>
      <c r="H17" s="27" t="s">
        <v>853</v>
      </c>
      <c r="J17" s="202"/>
      <c r="K17" s="204"/>
      <c r="L17" s="200"/>
      <c r="M17" s="27" t="s">
        <v>851</v>
      </c>
      <c r="N17" s="27" t="s">
        <v>860</v>
      </c>
      <c r="O17" s="27" t="s">
        <v>861</v>
      </c>
      <c r="P17" s="10"/>
      <c r="Q17" s="10"/>
      <c r="R17" s="10"/>
    </row>
    <row r="18" spans="2:18" s="7" customFormat="1">
      <c r="B18" s="205" t="s">
        <v>854</v>
      </c>
      <c r="C18" s="206"/>
      <c r="D18" s="43">
        <f>Wrocław!AE380</f>
        <v>607174</v>
      </c>
      <c r="E18" s="43">
        <f>Wrocław!AF380</f>
        <v>567532</v>
      </c>
      <c r="F18" s="43">
        <f>Wrocław!BF380</f>
        <v>635701.00000000058</v>
      </c>
      <c r="G18" s="43">
        <f>Wrocław!BG380</f>
        <v>241940</v>
      </c>
      <c r="H18" s="43">
        <f>Wrocław!BH380</f>
        <v>195598</v>
      </c>
      <c r="J18" s="205" t="s">
        <v>854</v>
      </c>
      <c r="K18" s="206"/>
      <c r="L18" s="43">
        <f>Wrocław!AH380</f>
        <v>479058</v>
      </c>
      <c r="M18" s="43">
        <f>Wrocław!BK380</f>
        <v>307014</v>
      </c>
      <c r="N18" s="43">
        <f>Wrocław!BL380</f>
        <v>299363</v>
      </c>
      <c r="O18" s="43">
        <f>Wrocław!BM380</f>
        <v>140968</v>
      </c>
      <c r="P18" s="10"/>
      <c r="Q18" s="10"/>
      <c r="R18" s="10"/>
    </row>
    <row r="19" spans="2:18">
      <c r="B19" s="146">
        <f>Wrocław!A25</f>
        <v>22</v>
      </c>
      <c r="C19" s="144" t="str">
        <f>Wrocław!E25</f>
        <v>Komandorska/Swobodna</v>
      </c>
      <c r="D19" s="42">
        <f>Wrocław!AE25</f>
        <v>3213</v>
      </c>
      <c r="E19" s="42">
        <f>Wrocław!AF25</f>
        <v>3102</v>
      </c>
      <c r="F19" s="42">
        <f>Wrocław!BF25</f>
        <v>3202.6227522542422</v>
      </c>
      <c r="G19" s="42">
        <f>Wrocław!BG25</f>
        <v>574</v>
      </c>
      <c r="H19" s="42">
        <f>Wrocław!BH25</f>
        <v>374</v>
      </c>
      <c r="J19" s="146">
        <f>Wrocław!A25</f>
        <v>22</v>
      </c>
      <c r="K19" s="144" t="str">
        <f>Wrocław!E25</f>
        <v>Komandorska/Swobodna</v>
      </c>
      <c r="L19" s="42">
        <f>Wrocław!AH25</f>
        <v>1255</v>
      </c>
      <c r="M19" s="42">
        <f>Wrocław!BK25</f>
        <v>1200</v>
      </c>
      <c r="N19" s="42">
        <f>Wrocław!BL25</f>
        <v>1609</v>
      </c>
      <c r="O19" s="42">
        <f>Wrocław!BM25</f>
        <v>478</v>
      </c>
      <c r="P19" s="10"/>
      <c r="Q19" s="10"/>
      <c r="R19" s="10"/>
    </row>
    <row r="20" spans="2:18">
      <c r="B20" s="146">
        <f>Wrocław!A26</f>
        <v>23</v>
      </c>
      <c r="C20" s="144" t="str">
        <f>Wrocław!E26</f>
        <v>Centrum Południowe</v>
      </c>
      <c r="D20" s="42">
        <f>Wrocław!AE26</f>
        <v>2404</v>
      </c>
      <c r="E20" s="42">
        <f>Wrocław!AF26</f>
        <v>2303</v>
      </c>
      <c r="F20" s="42">
        <f>Wrocław!BF26</f>
        <v>2377.7047706129979</v>
      </c>
      <c r="G20" s="42">
        <f>Wrocław!BG26</f>
        <v>2758</v>
      </c>
      <c r="H20" s="42">
        <f>Wrocław!BH26</f>
        <v>2418</v>
      </c>
      <c r="J20" s="146">
        <f>Wrocław!A26</f>
        <v>23</v>
      </c>
      <c r="K20" s="144" t="str">
        <f>Wrocław!E26</f>
        <v>Centrum Południowe</v>
      </c>
      <c r="L20" s="42">
        <f>Wrocław!AH26</f>
        <v>10258</v>
      </c>
      <c r="M20" s="42">
        <f>Wrocław!BK26</f>
        <v>4750</v>
      </c>
      <c r="N20" s="42">
        <f>Wrocław!BL26</f>
        <v>5463</v>
      </c>
      <c r="O20" s="42">
        <f>Wrocław!BM26</f>
        <v>1748</v>
      </c>
      <c r="P20" s="10"/>
      <c r="Q20" s="10"/>
      <c r="R20" s="10"/>
    </row>
    <row r="21" spans="2:18">
      <c r="B21" s="146">
        <f>Wrocław!A27</f>
        <v>24</v>
      </c>
      <c r="C21" s="144" t="str">
        <f>Wrocław!E27</f>
        <v>Stysia</v>
      </c>
      <c r="D21" s="42">
        <f>Wrocław!AE27</f>
        <v>3769</v>
      </c>
      <c r="E21" s="42">
        <f>Wrocław!AF27</f>
        <v>3615</v>
      </c>
      <c r="F21" s="42">
        <f>Wrocław!BF27</f>
        <v>5119.8601639035414</v>
      </c>
      <c r="G21" s="42">
        <f>Wrocław!BG27</f>
        <v>1861</v>
      </c>
      <c r="H21" s="42">
        <f>Wrocław!BH27</f>
        <v>1070</v>
      </c>
      <c r="J21" s="146">
        <f>Wrocław!A27</f>
        <v>24</v>
      </c>
      <c r="K21" s="144" t="str">
        <f>Wrocław!E27</f>
        <v>Stysia</v>
      </c>
      <c r="L21" s="42">
        <f>Wrocław!AH27</f>
        <v>1373</v>
      </c>
      <c r="M21" s="42">
        <f>Wrocław!BK27</f>
        <v>2296</v>
      </c>
      <c r="N21" s="42">
        <f>Wrocław!BL27</f>
        <v>2862</v>
      </c>
      <c r="O21" s="42">
        <f>Wrocław!BM27</f>
        <v>626</v>
      </c>
      <c r="P21" s="10"/>
      <c r="Q21" s="10"/>
      <c r="R21" s="10"/>
    </row>
    <row r="22" spans="2:18">
      <c r="B22" s="146">
        <f>Wrocław!A28</f>
        <v>25</v>
      </c>
      <c r="C22" s="144" t="str">
        <f>Wrocław!E28</f>
        <v>Ostrów Tumski</v>
      </c>
      <c r="D22" s="42">
        <f>Wrocław!AE28</f>
        <v>794</v>
      </c>
      <c r="E22" s="42">
        <f>Wrocław!AF28</f>
        <v>774</v>
      </c>
      <c r="F22" s="42">
        <f>Wrocław!BF28</f>
        <v>799.10703102668708</v>
      </c>
      <c r="G22" s="42">
        <f>Wrocław!BG28</f>
        <v>1017</v>
      </c>
      <c r="H22" s="42">
        <f>Wrocław!BH28</f>
        <v>739</v>
      </c>
      <c r="J22" s="146">
        <f>Wrocław!A28</f>
        <v>25</v>
      </c>
      <c r="K22" s="144" t="str">
        <f>Wrocław!E28</f>
        <v>Ostrów Tumski</v>
      </c>
      <c r="L22" s="42">
        <f>Wrocław!AH28</f>
        <v>413</v>
      </c>
      <c r="M22" s="42">
        <f>Wrocław!BK28</f>
        <v>1479</v>
      </c>
      <c r="N22" s="42">
        <f>Wrocław!BL28</f>
        <v>2088</v>
      </c>
      <c r="O22" s="42">
        <f>Wrocław!BM28</f>
        <v>722</v>
      </c>
      <c r="P22" s="10"/>
      <c r="Q22" s="10"/>
      <c r="R22" s="10"/>
    </row>
    <row r="23" spans="2:18">
      <c r="B23" s="146">
        <f>Wrocław!A29</f>
        <v>26</v>
      </c>
      <c r="C23" s="144" t="str">
        <f>Wrocław!E29</f>
        <v>Szczytnicka</v>
      </c>
      <c r="D23" s="42">
        <f>Wrocław!AE29</f>
        <v>4906</v>
      </c>
      <c r="E23" s="42">
        <f>Wrocław!AF29</f>
        <v>4685</v>
      </c>
      <c r="F23" s="42">
        <f>Wrocław!BF29</f>
        <v>4836.9721451679961</v>
      </c>
      <c r="G23" s="42">
        <f>Wrocław!BG29</f>
        <v>1026</v>
      </c>
      <c r="H23" s="42">
        <f>Wrocław!BH29</f>
        <v>1061</v>
      </c>
      <c r="J23" s="146">
        <f>Wrocław!A29</f>
        <v>26</v>
      </c>
      <c r="K23" s="144" t="str">
        <f>Wrocław!E29</f>
        <v>Szczytnicka</v>
      </c>
      <c r="L23" s="42">
        <f>Wrocław!AH29</f>
        <v>1468</v>
      </c>
      <c r="M23" s="42">
        <f>Wrocław!BK29</f>
        <v>1522</v>
      </c>
      <c r="N23" s="42">
        <f>Wrocław!BL29</f>
        <v>1748</v>
      </c>
      <c r="O23" s="42">
        <f>Wrocław!BM29</f>
        <v>817</v>
      </c>
      <c r="P23" s="10"/>
      <c r="Q23" s="10"/>
      <c r="R23" s="10"/>
    </row>
    <row r="24" spans="2:18">
      <c r="B24" s="146">
        <f>Wrocław!A30</f>
        <v>27</v>
      </c>
      <c r="C24" s="144" t="str">
        <f>Wrocław!E30</f>
        <v>UWr 2</v>
      </c>
      <c r="D24" s="42">
        <f>Wrocław!AE30</f>
        <v>1677</v>
      </c>
      <c r="E24" s="42">
        <f>Wrocław!AF30</f>
        <v>1604</v>
      </c>
      <c r="F24" s="42">
        <f>Wrocław!BF30</f>
        <v>2595.5491937998599</v>
      </c>
      <c r="G24" s="42">
        <f>Wrocław!BG30</f>
        <v>1009</v>
      </c>
      <c r="H24" s="42">
        <f>Wrocław!BH30</f>
        <v>652</v>
      </c>
      <c r="J24" s="146">
        <f>Wrocław!A30</f>
        <v>27</v>
      </c>
      <c r="K24" s="144" t="str">
        <f>Wrocław!E30</f>
        <v>UWr 2</v>
      </c>
      <c r="L24" s="42">
        <f>Wrocław!AH30</f>
        <v>553</v>
      </c>
      <c r="M24" s="42">
        <f>Wrocław!BK30</f>
        <v>2018</v>
      </c>
      <c r="N24" s="42">
        <f>Wrocław!BL30</f>
        <v>2436</v>
      </c>
      <c r="O24" s="42">
        <f>Wrocław!BM30</f>
        <v>530</v>
      </c>
      <c r="P24" s="10"/>
    </row>
    <row r="25" spans="2:18">
      <c r="B25" s="146">
        <f>Wrocław!A31</f>
        <v>28</v>
      </c>
      <c r="C25" s="144" t="str">
        <f>Wrocław!E31</f>
        <v>Politechnika</v>
      </c>
      <c r="D25" s="42">
        <f>Wrocław!AE31</f>
        <v>1192</v>
      </c>
      <c r="E25" s="42">
        <f>Wrocław!AF31</f>
        <v>1149</v>
      </c>
      <c r="F25" s="42">
        <f>Wrocław!BF31</f>
        <v>1284.35290258036</v>
      </c>
      <c r="G25" s="42">
        <f>Wrocław!BG31</f>
        <v>513</v>
      </c>
      <c r="H25" s="42">
        <f>Wrocław!BH31</f>
        <v>896</v>
      </c>
      <c r="J25" s="146">
        <f>Wrocław!A31</f>
        <v>28</v>
      </c>
      <c r="K25" s="144" t="str">
        <f>Wrocław!E31</f>
        <v>Politechnika</v>
      </c>
      <c r="L25" s="42">
        <f>Wrocław!AH31</f>
        <v>4141</v>
      </c>
      <c r="M25" s="42">
        <f>Wrocław!BK31</f>
        <v>2444</v>
      </c>
      <c r="N25" s="42">
        <f>Wrocław!BL31</f>
        <v>2618</v>
      </c>
      <c r="O25" s="42">
        <f>Wrocław!BM31</f>
        <v>748</v>
      </c>
    </row>
    <row r="26" spans="2:18">
      <c r="B26" s="146">
        <f>Wrocław!A32</f>
        <v>29</v>
      </c>
      <c r="C26" s="144" t="str">
        <f>Wrocław!E32</f>
        <v>Kliniki</v>
      </c>
      <c r="D26" s="42">
        <f>Wrocław!AE32</f>
        <v>1608</v>
      </c>
      <c r="E26" s="42">
        <f>Wrocław!AF32</f>
        <v>1528</v>
      </c>
      <c r="F26" s="42">
        <f>Wrocław!BF32</f>
        <v>1577.5653015617286</v>
      </c>
      <c r="G26" s="42">
        <f>Wrocław!BG32</f>
        <v>469</v>
      </c>
      <c r="H26" s="42">
        <f>Wrocław!BH32</f>
        <v>504</v>
      </c>
      <c r="J26" s="146">
        <f>Wrocław!A32</f>
        <v>29</v>
      </c>
      <c r="K26" s="144" t="str">
        <f>Wrocław!E32</f>
        <v>Kliniki</v>
      </c>
      <c r="L26" s="42">
        <f>Wrocław!AH32</f>
        <v>4701</v>
      </c>
      <c r="M26" s="42">
        <f>Wrocław!BK32</f>
        <v>1183</v>
      </c>
      <c r="N26" s="42">
        <f>Wrocław!BL32</f>
        <v>1679</v>
      </c>
      <c r="O26" s="42">
        <f>Wrocław!BM32</f>
        <v>495</v>
      </c>
    </row>
    <row r="27" spans="2:18">
      <c r="B27" s="146">
        <f>Wrocław!A33</f>
        <v>30</v>
      </c>
      <c r="C27" s="144" t="str">
        <f>Wrocław!E33</f>
        <v>Plac Grunwaldzki</v>
      </c>
      <c r="D27" s="42">
        <f>Wrocław!AE33</f>
        <v>515</v>
      </c>
      <c r="E27" s="42">
        <f>Wrocław!AF33</f>
        <v>506</v>
      </c>
      <c r="F27" s="42">
        <f>Wrocław!BF33</f>
        <v>522.4136404386353</v>
      </c>
      <c r="G27" s="42">
        <f>Wrocław!BG33</f>
        <v>1400</v>
      </c>
      <c r="H27" s="42">
        <f>Wrocław!BH33</f>
        <v>1540</v>
      </c>
      <c r="J27" s="146">
        <f>Wrocław!A33</f>
        <v>30</v>
      </c>
      <c r="K27" s="144" t="str">
        <f>Wrocław!E33</f>
        <v>Plac Grunwaldzki</v>
      </c>
      <c r="L27" s="42">
        <f>Wrocław!AH33</f>
        <v>8144</v>
      </c>
      <c r="M27" s="42">
        <f>Wrocław!BK33</f>
        <v>4828</v>
      </c>
      <c r="N27" s="42">
        <f>Wrocław!BL33</f>
        <v>6046</v>
      </c>
      <c r="O27" s="42">
        <f>Wrocław!BM33</f>
        <v>1722</v>
      </c>
    </row>
    <row r="28" spans="2:18">
      <c r="B28" s="146">
        <f>Wrocław!A34</f>
        <v>31</v>
      </c>
      <c r="C28" s="144" t="str">
        <f>Wrocław!E34</f>
        <v>Grunwaldzka</v>
      </c>
      <c r="D28" s="42">
        <f>Wrocław!AE34</f>
        <v>1090</v>
      </c>
      <c r="E28" s="42">
        <f>Wrocław!AF34</f>
        <v>1019</v>
      </c>
      <c r="F28" s="42">
        <f>Wrocław!BF34</f>
        <v>1052.0543470493465</v>
      </c>
      <c r="G28" s="42">
        <f>Wrocław!BG34</f>
        <v>443</v>
      </c>
      <c r="H28" s="42">
        <f>Wrocław!BH34</f>
        <v>330</v>
      </c>
      <c r="J28" s="146">
        <f>Wrocław!A34</f>
        <v>31</v>
      </c>
      <c r="K28" s="144" t="str">
        <f>Wrocław!E34</f>
        <v>Grunwaldzka</v>
      </c>
      <c r="L28" s="42">
        <f>Wrocław!AH34</f>
        <v>1334</v>
      </c>
      <c r="M28" s="42">
        <f>Wrocław!BK34</f>
        <v>495</v>
      </c>
      <c r="N28" s="42">
        <f>Wrocław!BL34</f>
        <v>487</v>
      </c>
      <c r="O28" s="42">
        <f>Wrocław!BM34</f>
        <v>313</v>
      </c>
    </row>
    <row r="29" spans="2:18">
      <c r="B29" s="146">
        <f>Wrocław!A35</f>
        <v>32</v>
      </c>
      <c r="C29" s="144" t="str">
        <f>Wrocław!E35</f>
        <v>Prusa/Nowowiejska</v>
      </c>
      <c r="D29" s="42">
        <f>Wrocław!AE35</f>
        <v>3525</v>
      </c>
      <c r="E29" s="42">
        <f>Wrocław!AF35</f>
        <v>3392</v>
      </c>
      <c r="F29" s="42">
        <f>Wrocław!BF35</f>
        <v>3502.0297793831046</v>
      </c>
      <c r="G29" s="42">
        <f>Wrocław!BG35</f>
        <v>2531</v>
      </c>
      <c r="H29" s="42">
        <f>Wrocław!BH35</f>
        <v>1522</v>
      </c>
      <c r="J29" s="146">
        <f>Wrocław!A35</f>
        <v>32</v>
      </c>
      <c r="K29" s="144" t="str">
        <f>Wrocław!E35</f>
        <v>Prusa/Nowowiejska</v>
      </c>
      <c r="L29" s="42">
        <f>Wrocław!AH35</f>
        <v>938</v>
      </c>
      <c r="M29" s="42">
        <f>Wrocław!BK35</f>
        <v>1644</v>
      </c>
      <c r="N29" s="42">
        <f>Wrocław!BL35</f>
        <v>2157</v>
      </c>
      <c r="O29" s="42">
        <f>Wrocław!BM35</f>
        <v>774</v>
      </c>
    </row>
    <row r="30" spans="2:18">
      <c r="B30" s="146">
        <f>Wrocław!A36</f>
        <v>33</v>
      </c>
      <c r="C30" s="144" t="str">
        <f>Wrocław!E36</f>
        <v>Jaracza</v>
      </c>
      <c r="D30" s="42">
        <f>Wrocław!AE36</f>
        <v>2964</v>
      </c>
      <c r="E30" s="42">
        <f>Wrocław!AF36</f>
        <v>2805</v>
      </c>
      <c r="F30" s="42">
        <f>Wrocław!BF36</f>
        <v>2895.9886589533039</v>
      </c>
      <c r="G30" s="42">
        <f>Wrocław!BG36</f>
        <v>843</v>
      </c>
      <c r="H30" s="42">
        <f>Wrocław!BH36</f>
        <v>765</v>
      </c>
      <c r="J30" s="146">
        <f>Wrocław!A36</f>
        <v>33</v>
      </c>
      <c r="K30" s="144" t="str">
        <f>Wrocław!E36</f>
        <v>Jaracza</v>
      </c>
      <c r="L30" s="42">
        <f>Wrocław!AH36</f>
        <v>918</v>
      </c>
      <c r="M30" s="42">
        <f>Wrocław!BK36</f>
        <v>600</v>
      </c>
      <c r="N30" s="42">
        <f>Wrocław!BL36</f>
        <v>765</v>
      </c>
      <c r="O30" s="42">
        <f>Wrocław!BM36</f>
        <v>687</v>
      </c>
    </row>
    <row r="31" spans="2:18">
      <c r="B31" s="146">
        <f>Wrocław!A37</f>
        <v>34</v>
      </c>
      <c r="C31" s="144" t="str">
        <f>Wrocław!E37</f>
        <v>Browar Piastowski</v>
      </c>
      <c r="D31" s="42">
        <f>Wrocław!AE37</f>
        <v>4144</v>
      </c>
      <c r="E31" s="42">
        <f>Wrocław!AF37</f>
        <v>3944</v>
      </c>
      <c r="F31" s="42">
        <f>Wrocław!BF37</f>
        <v>4071.9355689525246</v>
      </c>
      <c r="G31" s="42">
        <f>Wrocław!BG37</f>
        <v>348</v>
      </c>
      <c r="H31" s="42">
        <f>Wrocław!BH37</f>
        <v>226</v>
      </c>
      <c r="J31" s="146">
        <f>Wrocław!A37</f>
        <v>34</v>
      </c>
      <c r="K31" s="144" t="str">
        <f>Wrocław!E37</f>
        <v>Browar Piastowski</v>
      </c>
      <c r="L31" s="42">
        <f>Wrocław!AH37</f>
        <v>1068</v>
      </c>
      <c r="M31" s="42">
        <f>Wrocław!BK37</f>
        <v>461</v>
      </c>
      <c r="N31" s="42">
        <f>Wrocław!BL37</f>
        <v>234</v>
      </c>
      <c r="O31" s="42">
        <f>Wrocław!BM37</f>
        <v>165</v>
      </c>
    </row>
    <row r="32" spans="2:18">
      <c r="B32" s="146">
        <f>Wrocław!A38</f>
        <v>35</v>
      </c>
      <c r="C32" s="144" t="str">
        <f>Wrocław!E38</f>
        <v>Park Tołpy</v>
      </c>
      <c r="D32" s="42">
        <f>Wrocław!AE38</f>
        <v>8738</v>
      </c>
      <c r="E32" s="42">
        <f>Wrocław!AF38</f>
        <v>8285</v>
      </c>
      <c r="F32" s="42">
        <f>Wrocław!BF38</f>
        <v>8553.7490336642149</v>
      </c>
      <c r="G32" s="42">
        <f>Wrocław!BG38</f>
        <v>2070</v>
      </c>
      <c r="H32" s="42">
        <f>Wrocław!BH38</f>
        <v>652</v>
      </c>
      <c r="J32" s="146">
        <f>Wrocław!A38</f>
        <v>35</v>
      </c>
      <c r="K32" s="144" t="str">
        <f>Wrocław!E38</f>
        <v>Park Tołpy</v>
      </c>
      <c r="L32" s="42">
        <f>Wrocław!AH38</f>
        <v>2210</v>
      </c>
      <c r="M32" s="42">
        <f>Wrocław!BK38</f>
        <v>2262</v>
      </c>
      <c r="N32" s="42">
        <f>Wrocław!BL38</f>
        <v>2610</v>
      </c>
      <c r="O32" s="42">
        <f>Wrocław!BM38</f>
        <v>478</v>
      </c>
    </row>
    <row r="33" spans="2:15">
      <c r="B33" s="146">
        <f>Wrocław!A39</f>
        <v>36</v>
      </c>
      <c r="C33" s="144" t="str">
        <f>Wrocław!E39</f>
        <v>Jedności Narodowej</v>
      </c>
      <c r="D33" s="42">
        <f>Wrocław!AE39</f>
        <v>7270</v>
      </c>
      <c r="E33" s="42">
        <f>Wrocław!AF39</f>
        <v>6890</v>
      </c>
      <c r="F33" s="42">
        <f>Wrocław!BF39</f>
        <v>7113.4979893719301</v>
      </c>
      <c r="G33" s="42">
        <f>Wrocław!BG39</f>
        <v>2592</v>
      </c>
      <c r="H33" s="42">
        <f>Wrocław!BH39</f>
        <v>1278</v>
      </c>
      <c r="J33" s="146">
        <f>Wrocław!A39</f>
        <v>36</v>
      </c>
      <c r="K33" s="144" t="str">
        <f>Wrocław!E39</f>
        <v>Jedności Narodowej</v>
      </c>
      <c r="L33" s="42">
        <f>Wrocław!AH39</f>
        <v>1776</v>
      </c>
      <c r="M33" s="42">
        <f>Wrocław!BK39</f>
        <v>1531</v>
      </c>
      <c r="N33" s="42">
        <f>Wrocław!BL39</f>
        <v>1792</v>
      </c>
      <c r="O33" s="42">
        <f>Wrocław!BM39</f>
        <v>696</v>
      </c>
    </row>
    <row r="34" spans="2:15">
      <c r="B34" s="146">
        <f>Wrocław!A40</f>
        <v>37</v>
      </c>
      <c r="C34" s="144" t="str">
        <f>Wrocław!E40</f>
        <v>Wzgórze Słowiańskie</v>
      </c>
      <c r="D34" s="42">
        <f>Wrocław!AE40</f>
        <v>516</v>
      </c>
      <c r="E34" s="42">
        <f>Wrocław!AF40</f>
        <v>467</v>
      </c>
      <c r="F34" s="42">
        <f>Wrocław!BF40</f>
        <v>682.44153424888907</v>
      </c>
      <c r="G34" s="42">
        <f>Wrocław!BG40</f>
        <v>252</v>
      </c>
      <c r="H34" s="42">
        <f>Wrocław!BH40</f>
        <v>60</v>
      </c>
      <c r="J34" s="146">
        <f>Wrocław!A40</f>
        <v>37</v>
      </c>
      <c r="K34" s="144" t="str">
        <f>Wrocław!E40</f>
        <v>Wzgórze Słowiańskie</v>
      </c>
      <c r="L34" s="42">
        <f>Wrocław!AH40</f>
        <v>283</v>
      </c>
      <c r="M34" s="42">
        <f>Wrocław!BK40</f>
        <v>295</v>
      </c>
      <c r="N34" s="42">
        <f>Wrocław!BL40</f>
        <v>287</v>
      </c>
      <c r="O34" s="42">
        <f>Wrocław!BM40</f>
        <v>17</v>
      </c>
    </row>
    <row r="35" spans="2:15">
      <c r="B35" s="146">
        <f>Wrocław!A41</f>
        <v>38</v>
      </c>
      <c r="C35" s="144" t="str">
        <f>Wrocław!E41</f>
        <v>Na Szańcach</v>
      </c>
      <c r="D35" s="42">
        <f>Wrocław!AE41</f>
        <v>3958</v>
      </c>
      <c r="E35" s="42">
        <f>Wrocław!AF41</f>
        <v>3766</v>
      </c>
      <c r="F35" s="42">
        <f>Wrocław!BF41</f>
        <v>3888.1616005768783</v>
      </c>
      <c r="G35" s="42">
        <f>Wrocław!BG41</f>
        <v>974</v>
      </c>
      <c r="H35" s="42">
        <f>Wrocław!BH41</f>
        <v>748</v>
      </c>
      <c r="J35" s="146">
        <f>Wrocław!A41</f>
        <v>38</v>
      </c>
      <c r="K35" s="144" t="str">
        <f>Wrocław!E41</f>
        <v>Na Szańcach</v>
      </c>
      <c r="L35" s="42">
        <f>Wrocław!AH41</f>
        <v>1617</v>
      </c>
      <c r="M35" s="42">
        <f>Wrocław!BK41</f>
        <v>878</v>
      </c>
      <c r="N35" s="42">
        <f>Wrocław!BL41</f>
        <v>870</v>
      </c>
      <c r="O35" s="42">
        <f>Wrocław!BM41</f>
        <v>609</v>
      </c>
    </row>
    <row r="36" spans="2:15">
      <c r="B36" s="146">
        <f>Wrocław!A42</f>
        <v>39</v>
      </c>
      <c r="C36" s="144" t="str">
        <f>Wrocław!E42</f>
        <v>Dworzec Nadodrze</v>
      </c>
      <c r="D36" s="42">
        <f>Wrocław!AE42</f>
        <v>7101</v>
      </c>
      <c r="E36" s="42">
        <f>Wrocław!AF42</f>
        <v>6770</v>
      </c>
      <c r="F36" s="42">
        <f>Wrocław!BF42</f>
        <v>6989.6054264220556</v>
      </c>
      <c r="G36" s="42">
        <f>Wrocław!BG42</f>
        <v>2001</v>
      </c>
      <c r="H36" s="42">
        <f>Wrocław!BH42</f>
        <v>1244</v>
      </c>
      <c r="J36" s="146">
        <f>Wrocław!A42</f>
        <v>39</v>
      </c>
      <c r="K36" s="144" t="str">
        <f>Wrocław!E42</f>
        <v>Dworzec Nadodrze</v>
      </c>
      <c r="L36" s="42">
        <f>Wrocław!AH42</f>
        <v>1657</v>
      </c>
      <c r="M36" s="42">
        <f>Wrocław!BK42</f>
        <v>1714</v>
      </c>
      <c r="N36" s="42">
        <f>Wrocław!BL42</f>
        <v>1835</v>
      </c>
      <c r="O36" s="42">
        <f>Wrocław!BM42</f>
        <v>478</v>
      </c>
    </row>
    <row r="37" spans="2:15">
      <c r="B37" s="146">
        <f>Wrocław!A43</f>
        <v>40</v>
      </c>
      <c r="C37" s="144" t="str">
        <f>Wrocław!E43</f>
        <v>Pomorska</v>
      </c>
      <c r="D37" s="42">
        <f>Wrocław!AE43</f>
        <v>4093</v>
      </c>
      <c r="E37" s="42">
        <f>Wrocław!AF43</f>
        <v>3887</v>
      </c>
      <c r="F37" s="42">
        <f>Wrocław!BF43</f>
        <v>4292.8773062131331</v>
      </c>
      <c r="G37" s="42">
        <f>Wrocław!BG43</f>
        <v>1948</v>
      </c>
      <c r="H37" s="42">
        <f>Wrocław!BH43</f>
        <v>1374</v>
      </c>
      <c r="J37" s="146">
        <f>Wrocław!A43</f>
        <v>40</v>
      </c>
      <c r="K37" s="144" t="str">
        <f>Wrocław!E43</f>
        <v>Pomorska</v>
      </c>
      <c r="L37" s="42">
        <f>Wrocław!AH43</f>
        <v>1869</v>
      </c>
      <c r="M37" s="42">
        <f>Wrocław!BK43</f>
        <v>1592</v>
      </c>
      <c r="N37" s="42">
        <f>Wrocław!BL43</f>
        <v>1696</v>
      </c>
      <c r="O37" s="42">
        <f>Wrocław!BM43</f>
        <v>843</v>
      </c>
    </row>
    <row r="38" spans="2:15">
      <c r="B38" s="146">
        <f>Wrocław!A44</f>
        <v>41</v>
      </c>
      <c r="C38" s="144" t="str">
        <f>Wrocław!E44</f>
        <v>Ks. Witolda</v>
      </c>
      <c r="D38" s="42">
        <f>Wrocław!AE44</f>
        <v>443</v>
      </c>
      <c r="E38" s="42">
        <f>Wrocław!AF44</f>
        <v>421</v>
      </c>
      <c r="F38" s="42">
        <f>Wrocław!BF44</f>
        <v>434.6564083491412</v>
      </c>
      <c r="G38" s="42">
        <f>Wrocław!BG44</f>
        <v>156</v>
      </c>
      <c r="H38" s="42">
        <f>Wrocław!BH44</f>
        <v>130</v>
      </c>
      <c r="J38" s="146">
        <f>Wrocław!A44</f>
        <v>41</v>
      </c>
      <c r="K38" s="144" t="str">
        <f>Wrocław!E44</f>
        <v>Ks. Witolda</v>
      </c>
      <c r="L38" s="42">
        <f>Wrocław!AH44</f>
        <v>548</v>
      </c>
      <c r="M38" s="42">
        <f>Wrocław!BK44</f>
        <v>374</v>
      </c>
      <c r="N38" s="42">
        <f>Wrocław!BL44</f>
        <v>339</v>
      </c>
      <c r="O38" s="42">
        <f>Wrocław!BM44</f>
        <v>78</v>
      </c>
    </row>
    <row r="39" spans="2:15">
      <c r="B39" s="146">
        <f>Wrocław!A45</f>
        <v>42</v>
      </c>
      <c r="C39" s="144" t="str">
        <f>Wrocław!E45</f>
        <v>Kępa Mieszczańska</v>
      </c>
      <c r="D39" s="42">
        <f>Wrocław!AE45</f>
        <v>457</v>
      </c>
      <c r="E39" s="42">
        <f>Wrocław!AF45</f>
        <v>407</v>
      </c>
      <c r="F39" s="42">
        <f>Wrocław!BF45</f>
        <v>1301.9043489982589</v>
      </c>
      <c r="G39" s="42">
        <f>Wrocław!BG45</f>
        <v>469</v>
      </c>
      <c r="H39" s="42">
        <f>Wrocław!BH45</f>
        <v>426</v>
      </c>
      <c r="J39" s="146">
        <f>Wrocław!A45</f>
        <v>42</v>
      </c>
      <c r="K39" s="144" t="str">
        <f>Wrocław!E45</f>
        <v>Kępa Mieszczańska</v>
      </c>
      <c r="L39" s="42">
        <f>Wrocław!AH45</f>
        <v>592</v>
      </c>
      <c r="M39" s="42">
        <f>Wrocław!BK45</f>
        <v>1078</v>
      </c>
      <c r="N39" s="42">
        <f>Wrocław!BL45</f>
        <v>1139</v>
      </c>
      <c r="O39" s="42">
        <f>Wrocław!BM45</f>
        <v>330</v>
      </c>
    </row>
    <row r="40" spans="2:15">
      <c r="B40" s="146">
        <f>Wrocław!A4</f>
        <v>1</v>
      </c>
      <c r="C40" s="144" t="str">
        <f>Wrocław!E4</f>
        <v>Rynek</v>
      </c>
      <c r="D40" s="42">
        <f>Wrocław!AE4</f>
        <v>1695</v>
      </c>
      <c r="E40" s="42">
        <f>Wrocław!AF4</f>
        <v>1645</v>
      </c>
      <c r="F40" s="42">
        <f>Wrocław!BF4</f>
        <v>1698.3605504378556</v>
      </c>
      <c r="G40" s="42">
        <f>Wrocław!BG4</f>
        <v>2714</v>
      </c>
      <c r="H40" s="42">
        <f>Wrocław!BH4</f>
        <v>2105</v>
      </c>
      <c r="J40" s="146">
        <f>Wrocław!A4</f>
        <v>1</v>
      </c>
      <c r="K40" s="144" t="str">
        <f>Wrocław!E4</f>
        <v>Rynek</v>
      </c>
      <c r="L40" s="42">
        <f>Wrocław!AH4</f>
        <v>10354</v>
      </c>
      <c r="M40" s="42">
        <f>Wrocław!BK4</f>
        <v>6986</v>
      </c>
      <c r="N40" s="42">
        <f>Wrocław!BL4</f>
        <v>9875</v>
      </c>
      <c r="O40" s="42">
        <f>Wrocław!BM4</f>
        <v>2262</v>
      </c>
    </row>
    <row r="41" spans="2:15">
      <c r="B41" s="146">
        <f>Wrocław!A5</f>
        <v>2</v>
      </c>
      <c r="C41" s="144" t="str">
        <f>Wrocław!E5</f>
        <v>UWr</v>
      </c>
      <c r="D41" s="42">
        <f>Wrocław!AE5</f>
        <v>1719</v>
      </c>
      <c r="E41" s="42">
        <f>Wrocław!AF5</f>
        <v>1657</v>
      </c>
      <c r="F41" s="42">
        <f>Wrocław!BF5</f>
        <v>1710.7498067328431</v>
      </c>
      <c r="G41" s="42">
        <f>Wrocław!BG5</f>
        <v>226</v>
      </c>
      <c r="H41" s="42">
        <f>Wrocław!BH5</f>
        <v>339</v>
      </c>
      <c r="J41" s="146">
        <f>Wrocław!A5</f>
        <v>2</v>
      </c>
      <c r="K41" s="144" t="str">
        <f>Wrocław!E5</f>
        <v>UWr</v>
      </c>
      <c r="L41" s="42">
        <f>Wrocław!AH5</f>
        <v>4798</v>
      </c>
      <c r="M41" s="42">
        <f>Wrocław!BK5</f>
        <v>609</v>
      </c>
      <c r="N41" s="42">
        <f>Wrocław!BL5</f>
        <v>1026</v>
      </c>
      <c r="O41" s="42">
        <f>Wrocław!BM5</f>
        <v>182</v>
      </c>
    </row>
    <row r="42" spans="2:15">
      <c r="B42" s="146">
        <f>Wrocław!A6</f>
        <v>3</v>
      </c>
      <c r="C42" s="144" t="str">
        <f>Wrocław!E6</f>
        <v>Hala Targowa</v>
      </c>
      <c r="D42" s="42">
        <f>Wrocław!AE6</f>
        <v>1301</v>
      </c>
      <c r="E42" s="42">
        <f>Wrocław!AF6</f>
        <v>1253</v>
      </c>
      <c r="F42" s="42">
        <f>Wrocław!BF6</f>
        <v>1391.7264571369176</v>
      </c>
      <c r="G42" s="42">
        <f>Wrocław!BG6</f>
        <v>548</v>
      </c>
      <c r="H42" s="42">
        <f>Wrocław!BH6</f>
        <v>713</v>
      </c>
      <c r="J42" s="146">
        <f>Wrocław!A6</f>
        <v>3</v>
      </c>
      <c r="K42" s="144" t="str">
        <f>Wrocław!E6</f>
        <v>Hala Targowa</v>
      </c>
      <c r="L42" s="42">
        <f>Wrocław!AH6</f>
        <v>4751</v>
      </c>
      <c r="M42" s="42">
        <f>Wrocław!BK6</f>
        <v>1139</v>
      </c>
      <c r="N42" s="42">
        <f>Wrocław!BL6</f>
        <v>2349</v>
      </c>
      <c r="O42" s="42">
        <f>Wrocław!BM6</f>
        <v>730</v>
      </c>
    </row>
    <row r="43" spans="2:15">
      <c r="B43" s="146">
        <f>Wrocław!A7</f>
        <v>4</v>
      </c>
      <c r="C43" s="144" t="str">
        <f>Wrocław!E7</f>
        <v>Pl. Dominikański</v>
      </c>
      <c r="D43" s="42">
        <f>Wrocław!AE7</f>
        <v>650</v>
      </c>
      <c r="E43" s="42">
        <f>Wrocław!AF7</f>
        <v>620</v>
      </c>
      <c r="F43" s="42">
        <f>Wrocław!BF7</f>
        <v>726.83636930592729</v>
      </c>
      <c r="G43" s="42">
        <f>Wrocław!BG7</f>
        <v>269</v>
      </c>
      <c r="H43" s="42">
        <f>Wrocław!BH7</f>
        <v>191</v>
      </c>
      <c r="J43" s="146">
        <f>Wrocław!A7</f>
        <v>4</v>
      </c>
      <c r="K43" s="144" t="str">
        <f>Wrocław!E7</f>
        <v>Pl. Dominikański</v>
      </c>
      <c r="L43" s="42">
        <f>Wrocław!AH7</f>
        <v>4250</v>
      </c>
      <c r="M43" s="42">
        <f>Wrocław!BK7</f>
        <v>722</v>
      </c>
      <c r="N43" s="42">
        <f>Wrocław!BL7</f>
        <v>1566</v>
      </c>
      <c r="O43" s="42">
        <f>Wrocław!BM7</f>
        <v>217</v>
      </c>
    </row>
    <row r="44" spans="2:15">
      <c r="B44" s="146">
        <f>Wrocław!A8</f>
        <v>5</v>
      </c>
      <c r="C44" s="144" t="str">
        <f>Wrocław!E8</f>
        <v>Skargi</v>
      </c>
      <c r="D44" s="42">
        <f>Wrocław!AE8</f>
        <v>1072</v>
      </c>
      <c r="E44" s="42">
        <f>Wrocław!AF8</f>
        <v>1034</v>
      </c>
      <c r="F44" s="42">
        <f>Wrocław!BF8</f>
        <v>1067.5409174180807</v>
      </c>
      <c r="G44" s="42">
        <f>Wrocław!BG8</f>
        <v>400</v>
      </c>
      <c r="H44" s="42">
        <f>Wrocław!BH8</f>
        <v>348</v>
      </c>
      <c r="J44" s="146">
        <f>Wrocław!A8</f>
        <v>5</v>
      </c>
      <c r="K44" s="144" t="str">
        <f>Wrocław!E8</f>
        <v>Skargi</v>
      </c>
      <c r="L44" s="42">
        <f>Wrocław!AH8</f>
        <v>5194</v>
      </c>
      <c r="M44" s="42">
        <f>Wrocław!BK8</f>
        <v>965</v>
      </c>
      <c r="N44" s="42">
        <f>Wrocław!BL8</f>
        <v>1305</v>
      </c>
      <c r="O44" s="42">
        <f>Wrocław!BM8</f>
        <v>321</v>
      </c>
    </row>
    <row r="45" spans="2:15">
      <c r="B45" s="146">
        <f>Wrocław!A9</f>
        <v>6</v>
      </c>
      <c r="C45" s="144" t="str">
        <f>Wrocław!E9</f>
        <v>Pd. Czterech Kultur</v>
      </c>
      <c r="D45" s="42">
        <f>Wrocław!AE9</f>
        <v>915</v>
      </c>
      <c r="E45" s="42">
        <f>Wrocław!AF9</f>
        <v>870</v>
      </c>
      <c r="F45" s="42">
        <f>Wrocław!BF9</f>
        <v>1221.374183080841</v>
      </c>
      <c r="G45" s="42">
        <f>Wrocław!BG9</f>
        <v>461</v>
      </c>
      <c r="H45" s="42">
        <f>Wrocław!BH9</f>
        <v>287</v>
      </c>
      <c r="J45" s="146">
        <f>Wrocław!A9</f>
        <v>6</v>
      </c>
      <c r="K45" s="144" t="str">
        <f>Wrocław!E9</f>
        <v>Pd. Czterech Kultur</v>
      </c>
      <c r="L45" s="42">
        <f>Wrocław!AH9</f>
        <v>2909</v>
      </c>
      <c r="M45" s="42">
        <f>Wrocław!BK9</f>
        <v>1426</v>
      </c>
      <c r="N45" s="42">
        <f>Wrocław!BL9</f>
        <v>1844</v>
      </c>
      <c r="O45" s="42">
        <f>Wrocław!BM9</f>
        <v>356</v>
      </c>
    </row>
    <row r="46" spans="2:15">
      <c r="B46" s="146">
        <f>Wrocław!A10</f>
        <v>7</v>
      </c>
      <c r="C46" s="144" t="str">
        <f>Wrocław!E10</f>
        <v>Pn. Czterech Kultur</v>
      </c>
      <c r="D46" s="42">
        <f>Wrocław!AE10</f>
        <v>679</v>
      </c>
      <c r="E46" s="42">
        <f>Wrocław!AF10</f>
        <v>656</v>
      </c>
      <c r="F46" s="42">
        <f>Wrocław!BF10</f>
        <v>677.27934412597767</v>
      </c>
      <c r="G46" s="42">
        <f>Wrocław!BG10</f>
        <v>913</v>
      </c>
      <c r="H46" s="42">
        <f>Wrocław!BH10</f>
        <v>1044</v>
      </c>
      <c r="J46" s="146">
        <f>Wrocław!A10</f>
        <v>7</v>
      </c>
      <c r="K46" s="144" t="str">
        <f>Wrocław!E10</f>
        <v>Pn. Czterech Kultur</v>
      </c>
      <c r="L46" s="42">
        <f>Wrocław!AH10</f>
        <v>1788</v>
      </c>
      <c r="M46" s="42">
        <f>Wrocław!BK10</f>
        <v>1653</v>
      </c>
      <c r="N46" s="42">
        <f>Wrocław!BL10</f>
        <v>2009</v>
      </c>
      <c r="O46" s="42">
        <f>Wrocław!BM10</f>
        <v>1174</v>
      </c>
    </row>
    <row r="47" spans="2:15">
      <c r="B47" s="146">
        <f>Wrocław!A11</f>
        <v>8</v>
      </c>
      <c r="C47" s="144" t="str">
        <f>Wrocław!E11</f>
        <v>Pl. Solidarności</v>
      </c>
      <c r="D47" s="42">
        <f>Wrocław!AE11</f>
        <v>777</v>
      </c>
      <c r="E47" s="42">
        <f>Wrocław!AF11</f>
        <v>744</v>
      </c>
      <c r="F47" s="42">
        <f>Wrocław!BF11</f>
        <v>768.1338902892187</v>
      </c>
      <c r="G47" s="42">
        <f>Wrocław!BG11</f>
        <v>400</v>
      </c>
      <c r="H47" s="42">
        <f>Wrocław!BH11</f>
        <v>130</v>
      </c>
      <c r="J47" s="146">
        <f>Wrocław!A11</f>
        <v>8</v>
      </c>
      <c r="K47" s="144" t="str">
        <f>Wrocław!E11</f>
        <v>Pl. Solidarności</v>
      </c>
      <c r="L47" s="42">
        <f>Wrocław!AH11</f>
        <v>1203</v>
      </c>
      <c r="M47" s="42">
        <f>Wrocław!BK11</f>
        <v>591</v>
      </c>
      <c r="N47" s="42">
        <f>Wrocław!BL11</f>
        <v>713</v>
      </c>
      <c r="O47" s="42">
        <f>Wrocław!BM11</f>
        <v>165</v>
      </c>
    </row>
    <row r="48" spans="2:15">
      <c r="B48" s="146">
        <f>Wrocław!A12</f>
        <v>9</v>
      </c>
      <c r="C48" s="144" t="str">
        <f>Wrocław!E12</f>
        <v>Pl. Orląt Lwowskich</v>
      </c>
      <c r="D48" s="42">
        <f>Wrocław!AE12</f>
        <v>1368</v>
      </c>
      <c r="E48" s="42">
        <f>Wrocław!AF12</f>
        <v>1289</v>
      </c>
      <c r="F48" s="42">
        <f>Wrocław!BF12</f>
        <v>1330.8126136865628</v>
      </c>
      <c r="G48" s="42">
        <f>Wrocław!BG12</f>
        <v>287</v>
      </c>
      <c r="H48" s="42">
        <f>Wrocław!BH12</f>
        <v>226</v>
      </c>
      <c r="J48" s="146">
        <f>Wrocław!A12</f>
        <v>9</v>
      </c>
      <c r="K48" s="144" t="str">
        <f>Wrocław!E12</f>
        <v>Pl. Orląt Lwowskich</v>
      </c>
      <c r="L48" s="42">
        <f>Wrocław!AH12</f>
        <v>884</v>
      </c>
      <c r="M48" s="42">
        <f>Wrocław!BK12</f>
        <v>582</v>
      </c>
      <c r="N48" s="42">
        <f>Wrocław!BL12</f>
        <v>939</v>
      </c>
      <c r="O48" s="42">
        <f>Wrocław!BM12</f>
        <v>191</v>
      </c>
    </row>
    <row r="49" spans="2:15">
      <c r="B49" s="146">
        <f>Wrocław!A13</f>
        <v>10</v>
      </c>
      <c r="C49" s="144" t="str">
        <f>Wrocław!E13</f>
        <v>Dworzec Świebodzki</v>
      </c>
      <c r="D49" s="42">
        <f>Wrocław!AE13</f>
        <v>734</v>
      </c>
      <c r="E49" s="42">
        <f>Wrocław!AF13</f>
        <v>696</v>
      </c>
      <c r="F49" s="42">
        <f>Wrocław!BF13</f>
        <v>718.57686510926908</v>
      </c>
      <c r="G49" s="42">
        <f>Wrocław!BG13</f>
        <v>191</v>
      </c>
      <c r="H49" s="42">
        <f>Wrocław!BH13</f>
        <v>182</v>
      </c>
      <c r="J49" s="146">
        <f>Wrocław!A13</f>
        <v>10</v>
      </c>
      <c r="K49" s="144" t="str">
        <f>Wrocław!E13</f>
        <v>Dworzec Świebodzki</v>
      </c>
      <c r="L49" s="42">
        <f>Wrocław!AH13</f>
        <v>5471</v>
      </c>
      <c r="M49" s="42">
        <f>Wrocław!BK13</f>
        <v>548</v>
      </c>
      <c r="N49" s="42">
        <f>Wrocław!BL13</f>
        <v>669</v>
      </c>
      <c r="O49" s="42">
        <f>Wrocław!BM13</f>
        <v>121</v>
      </c>
    </row>
    <row r="50" spans="2:15">
      <c r="B50" s="146">
        <f>Wrocław!A14</f>
        <v>11</v>
      </c>
      <c r="C50" s="144" t="str">
        <f>Wrocław!E14</f>
        <v>Szpitalna</v>
      </c>
      <c r="D50" s="42">
        <f>Wrocław!AE14</f>
        <v>1985</v>
      </c>
      <c r="E50" s="42">
        <f>Wrocław!AF14</f>
        <v>1838</v>
      </c>
      <c r="F50" s="42">
        <f>Wrocław!BF14</f>
        <v>1897.6210891822363</v>
      </c>
      <c r="G50" s="42">
        <f>Wrocław!BG14</f>
        <v>704</v>
      </c>
      <c r="H50" s="42">
        <f>Wrocław!BH14</f>
        <v>548</v>
      </c>
      <c r="J50" s="146">
        <f>Wrocław!A14</f>
        <v>11</v>
      </c>
      <c r="K50" s="144" t="str">
        <f>Wrocław!E14</f>
        <v>Szpitalna</v>
      </c>
      <c r="L50" s="42">
        <f>Wrocław!AH14</f>
        <v>1453</v>
      </c>
      <c r="M50" s="42">
        <f>Wrocław!BK14</f>
        <v>661</v>
      </c>
      <c r="N50" s="42">
        <f>Wrocław!BL14</f>
        <v>774</v>
      </c>
      <c r="O50" s="42">
        <f>Wrocław!BM14</f>
        <v>234</v>
      </c>
    </row>
    <row r="51" spans="2:15">
      <c r="B51" s="146">
        <f>Wrocław!A15</f>
        <v>12</v>
      </c>
      <c r="C51" s="144" t="str">
        <f>Wrocław!E15</f>
        <v>Żytnia</v>
      </c>
      <c r="D51" s="42">
        <f>Wrocław!AE15</f>
        <v>2465</v>
      </c>
      <c r="E51" s="42">
        <f>Wrocław!AF15</f>
        <v>2357</v>
      </c>
      <c r="F51" s="42">
        <f>Wrocław!BF15</f>
        <v>2433.4564239404413</v>
      </c>
      <c r="G51" s="42">
        <f>Wrocław!BG15</f>
        <v>87</v>
      </c>
      <c r="H51" s="42">
        <f>Wrocław!BH15</f>
        <v>43</v>
      </c>
      <c r="J51" s="146">
        <f>Wrocław!A15</f>
        <v>12</v>
      </c>
      <c r="K51" s="144" t="str">
        <f>Wrocław!E15</f>
        <v>Żytnia</v>
      </c>
      <c r="L51" s="42">
        <f>Wrocław!AH15</f>
        <v>487</v>
      </c>
      <c r="M51" s="42">
        <f>Wrocław!BK15</f>
        <v>87</v>
      </c>
      <c r="N51" s="42">
        <f>Wrocław!BL15</f>
        <v>17</v>
      </c>
      <c r="O51" s="42">
        <f>Wrocław!BM15</f>
        <v>60</v>
      </c>
    </row>
    <row r="52" spans="2:15">
      <c r="B52" s="146">
        <f>Wrocław!A16</f>
        <v>13</v>
      </c>
      <c r="C52" s="144" t="str">
        <f>Wrocław!E16</f>
        <v>Świdnicka/Arkady</v>
      </c>
      <c r="D52" s="42">
        <f>Wrocław!AE16</f>
        <v>1796</v>
      </c>
      <c r="E52" s="42">
        <f>Wrocław!AF16</f>
        <v>1719</v>
      </c>
      <c r="F52" s="42">
        <f>Wrocław!BF16</f>
        <v>1774.7609642569446</v>
      </c>
      <c r="G52" s="42">
        <f>Wrocław!BG16</f>
        <v>365</v>
      </c>
      <c r="H52" s="42">
        <f>Wrocław!BH16</f>
        <v>174</v>
      </c>
      <c r="J52" s="146">
        <f>Wrocław!A16</f>
        <v>13</v>
      </c>
      <c r="K52" s="144" t="str">
        <f>Wrocław!E16</f>
        <v>Świdnicka/Arkady</v>
      </c>
      <c r="L52" s="42">
        <f>Wrocław!AH16</f>
        <v>10561</v>
      </c>
      <c r="M52" s="42">
        <f>Wrocław!BK16</f>
        <v>1687</v>
      </c>
      <c r="N52" s="42">
        <f>Wrocław!BL16</f>
        <v>2175</v>
      </c>
      <c r="O52" s="42">
        <f>Wrocław!BM16</f>
        <v>426</v>
      </c>
    </row>
    <row r="53" spans="2:15">
      <c r="B53" s="146">
        <f>Wrocław!A17</f>
        <v>14</v>
      </c>
      <c r="C53" s="144" t="str">
        <f>Wrocław!E17</f>
        <v>Renoma/NOT</v>
      </c>
      <c r="D53" s="42">
        <f>Wrocław!AE17</f>
        <v>2400</v>
      </c>
      <c r="E53" s="42">
        <f>Wrocław!AF17</f>
        <v>2293</v>
      </c>
      <c r="F53" s="42">
        <f>Wrocław!BF17</f>
        <v>2367.3803903671751</v>
      </c>
      <c r="G53" s="42">
        <f>Wrocław!BG17</f>
        <v>365</v>
      </c>
      <c r="H53" s="42">
        <f>Wrocław!BH17</f>
        <v>313</v>
      </c>
      <c r="J53" s="146">
        <f>Wrocław!A17</f>
        <v>14</v>
      </c>
      <c r="K53" s="144" t="str">
        <f>Wrocław!E17</f>
        <v>Renoma/NOT</v>
      </c>
      <c r="L53" s="42">
        <f>Wrocław!AH17</f>
        <v>1600</v>
      </c>
      <c r="M53" s="42">
        <f>Wrocław!BK17</f>
        <v>626</v>
      </c>
      <c r="N53" s="42">
        <f>Wrocław!BL17</f>
        <v>1313</v>
      </c>
      <c r="O53" s="42">
        <f>Wrocław!BM17</f>
        <v>287</v>
      </c>
    </row>
    <row r="54" spans="2:15">
      <c r="B54" s="146">
        <f>Wrocław!A18</f>
        <v>15</v>
      </c>
      <c r="C54" s="144" t="str">
        <f>Wrocław!E18</f>
        <v>Kołłątaja</v>
      </c>
      <c r="D54" s="42">
        <f>Wrocław!AE18</f>
        <v>3064</v>
      </c>
      <c r="E54" s="42">
        <f>Wrocław!AF18</f>
        <v>2938</v>
      </c>
      <c r="F54" s="42">
        <f>Wrocław!BF18</f>
        <v>3033.3029162227481</v>
      </c>
      <c r="G54" s="42">
        <f>Wrocław!BG18</f>
        <v>739</v>
      </c>
      <c r="H54" s="42">
        <f>Wrocław!BH18</f>
        <v>304</v>
      </c>
      <c r="J54" s="146">
        <f>Wrocław!A18</f>
        <v>15</v>
      </c>
      <c r="K54" s="144" t="str">
        <f>Wrocław!E18</f>
        <v>Kołłątaja</v>
      </c>
      <c r="L54" s="42">
        <f>Wrocław!AH18</f>
        <v>2789</v>
      </c>
      <c r="M54" s="42">
        <f>Wrocław!BK18</f>
        <v>1209</v>
      </c>
      <c r="N54" s="42">
        <f>Wrocław!BL18</f>
        <v>1609</v>
      </c>
      <c r="O54" s="42">
        <f>Wrocław!BM18</f>
        <v>165</v>
      </c>
    </row>
    <row r="55" spans="2:15">
      <c r="B55" s="146">
        <f>Wrocław!A19</f>
        <v>16</v>
      </c>
      <c r="C55" s="144" t="str">
        <f>Wrocław!E19</f>
        <v>Pl. Wróblewskiego</v>
      </c>
      <c r="D55" s="42">
        <f>Wrocław!AE19</f>
        <v>3285</v>
      </c>
      <c r="E55" s="42">
        <f>Wrocław!AF19</f>
        <v>3138</v>
      </c>
      <c r="F55" s="42">
        <f>Wrocław!BF19</f>
        <v>3942.8808158797392</v>
      </c>
      <c r="G55" s="42">
        <f>Wrocław!BG19</f>
        <v>1496</v>
      </c>
      <c r="H55" s="42">
        <f>Wrocław!BH19</f>
        <v>1966</v>
      </c>
      <c r="J55" s="146">
        <f>Wrocław!A19</f>
        <v>16</v>
      </c>
      <c r="K55" s="144" t="str">
        <f>Wrocław!E19</f>
        <v>Pl. Wróblewskiego</v>
      </c>
      <c r="L55" s="42">
        <f>Wrocław!AH19</f>
        <v>2199</v>
      </c>
      <c r="M55" s="42">
        <f>Wrocław!BK19</f>
        <v>2705</v>
      </c>
      <c r="N55" s="42">
        <f>Wrocław!BL19</f>
        <v>3767</v>
      </c>
      <c r="O55" s="42">
        <f>Wrocław!BM19</f>
        <v>1774</v>
      </c>
    </row>
    <row r="56" spans="2:15">
      <c r="B56" s="146">
        <f>Wrocław!A20</f>
        <v>17</v>
      </c>
      <c r="C56" s="144" t="str">
        <f>Wrocław!E20</f>
        <v>Park Słowackiego</v>
      </c>
      <c r="D56" s="42">
        <f>Wrocław!AE20</f>
        <v>2</v>
      </c>
      <c r="E56" s="42">
        <f>Wrocław!AF20</f>
        <v>2</v>
      </c>
      <c r="F56" s="42">
        <f>Wrocław!BF20</f>
        <v>323.15310169425459</v>
      </c>
      <c r="G56" s="42">
        <f>Wrocław!BG20</f>
        <v>156</v>
      </c>
      <c r="H56" s="42">
        <f>Wrocław!BH20</f>
        <v>165</v>
      </c>
      <c r="J56" s="146">
        <f>Wrocław!A20</f>
        <v>17</v>
      </c>
      <c r="K56" s="144" t="str">
        <f>Wrocław!E20</f>
        <v>Park Słowackiego</v>
      </c>
      <c r="L56" s="42">
        <f>Wrocław!AH20</f>
        <v>312</v>
      </c>
      <c r="M56" s="42">
        <f>Wrocław!BK20</f>
        <v>722</v>
      </c>
      <c r="N56" s="42">
        <f>Wrocław!BL20</f>
        <v>765</v>
      </c>
      <c r="O56" s="42">
        <f>Wrocław!BM20</f>
        <v>174</v>
      </c>
    </row>
    <row r="57" spans="2:15">
      <c r="B57" s="146">
        <f>Wrocław!A21</f>
        <v>18</v>
      </c>
      <c r="C57" s="144" t="str">
        <f>Wrocław!E21</f>
        <v>Mazowiecka</v>
      </c>
      <c r="D57" s="42">
        <f>Wrocław!AE21</f>
        <v>161</v>
      </c>
      <c r="E57" s="42">
        <f>Wrocław!AF21</f>
        <v>154</v>
      </c>
      <c r="F57" s="42">
        <f>Wrocław!BF21</f>
        <v>158.99545578567162</v>
      </c>
      <c r="G57" s="42">
        <f>Wrocław!BG21</f>
        <v>643</v>
      </c>
      <c r="H57" s="42">
        <f>Wrocław!BH21</f>
        <v>2018</v>
      </c>
      <c r="J57" s="146">
        <f>Wrocław!A21</f>
        <v>18</v>
      </c>
      <c r="K57" s="144" t="str">
        <f>Wrocław!E21</f>
        <v>Mazowiecka</v>
      </c>
      <c r="L57" s="42">
        <f>Wrocław!AH21</f>
        <v>2370</v>
      </c>
      <c r="M57" s="42">
        <f>Wrocław!BK21</f>
        <v>2644</v>
      </c>
      <c r="N57" s="42">
        <f>Wrocław!BL21</f>
        <v>2966</v>
      </c>
      <c r="O57" s="42">
        <f>Wrocław!BM21</f>
        <v>1957</v>
      </c>
    </row>
    <row r="58" spans="2:15">
      <c r="B58" s="146">
        <f>Wrocław!A22</f>
        <v>19</v>
      </c>
      <c r="C58" s="144" t="str">
        <f>Wrocław!E22</f>
        <v>Traugutta - Trójkąt</v>
      </c>
      <c r="D58" s="42">
        <f>Wrocław!AE22</f>
        <v>4704</v>
      </c>
      <c r="E58" s="42">
        <f>Wrocław!AF22</f>
        <v>4451</v>
      </c>
      <c r="F58" s="42">
        <f>Wrocław!BF22</f>
        <v>4595.381647415742</v>
      </c>
      <c r="G58" s="42">
        <f>Wrocław!BG22</f>
        <v>1139</v>
      </c>
      <c r="H58" s="42">
        <f>Wrocław!BH22</f>
        <v>669</v>
      </c>
      <c r="J58" s="146">
        <f>Wrocław!A22</f>
        <v>19</v>
      </c>
      <c r="K58" s="144" t="str">
        <f>Wrocław!E22</f>
        <v>Traugutta - Trójkąt</v>
      </c>
      <c r="L58" s="42">
        <f>Wrocław!AH22</f>
        <v>1761</v>
      </c>
      <c r="M58" s="42">
        <f>Wrocław!BK22</f>
        <v>565</v>
      </c>
      <c r="N58" s="42">
        <f>Wrocław!BL22</f>
        <v>896</v>
      </c>
      <c r="O58" s="42">
        <f>Wrocław!BM22</f>
        <v>321</v>
      </c>
    </row>
    <row r="59" spans="2:15">
      <c r="B59" s="146">
        <f>Wrocław!A23</f>
        <v>20</v>
      </c>
      <c r="C59" s="144" t="str">
        <f>Wrocław!E23</f>
        <v>Świstackiego - Trójkąt</v>
      </c>
      <c r="D59" s="42">
        <f>Wrocław!AE23</f>
        <v>4163</v>
      </c>
      <c r="E59" s="42">
        <f>Wrocław!AF23</f>
        <v>3922</v>
      </c>
      <c r="F59" s="42">
        <f>Wrocław!BF23</f>
        <v>6027.373187511369</v>
      </c>
      <c r="G59" s="42">
        <f>Wrocław!BG23</f>
        <v>2401</v>
      </c>
      <c r="H59" s="42">
        <f>Wrocław!BH23</f>
        <v>1226</v>
      </c>
      <c r="J59" s="146">
        <f>Wrocław!A23</f>
        <v>20</v>
      </c>
      <c r="K59" s="144" t="str">
        <f>Wrocław!E23</f>
        <v>Świstackiego - Trójkąt</v>
      </c>
      <c r="L59" s="42">
        <f>Wrocław!AH23</f>
        <v>5062</v>
      </c>
      <c r="M59" s="42">
        <f>Wrocław!BK23</f>
        <v>2314</v>
      </c>
      <c r="N59" s="42">
        <f>Wrocław!BL23</f>
        <v>2740</v>
      </c>
      <c r="O59" s="42">
        <f>Wrocław!BM23</f>
        <v>678</v>
      </c>
    </row>
    <row r="60" spans="2:15">
      <c r="B60" s="146">
        <f>Wrocław!A24</f>
        <v>21</v>
      </c>
      <c r="C60" s="144" t="str">
        <f>Wrocław!E24</f>
        <v>Dworzec Główny</v>
      </c>
      <c r="D60" s="42">
        <f>Wrocław!AE24</f>
        <v>1</v>
      </c>
      <c r="E60" s="42">
        <f>Wrocław!AF24</f>
        <v>1</v>
      </c>
      <c r="F60" s="42">
        <f>Wrocław!BF24</f>
        <v>1.0324380245822831</v>
      </c>
      <c r="G60" s="42">
        <f>Wrocław!BG24</f>
        <v>321</v>
      </c>
      <c r="H60" s="42">
        <f>Wrocław!BH24</f>
        <v>339</v>
      </c>
      <c r="J60" s="146">
        <f>Wrocław!A24</f>
        <v>21</v>
      </c>
      <c r="K60" s="144" t="str">
        <f>Wrocław!E24</f>
        <v>Dworzec Główny</v>
      </c>
      <c r="L60" s="42">
        <f>Wrocław!AH24</f>
        <v>3712</v>
      </c>
      <c r="M60" s="42">
        <f>Wrocław!BK24</f>
        <v>748</v>
      </c>
      <c r="N60" s="42">
        <f>Wrocław!BL24</f>
        <v>904</v>
      </c>
      <c r="O60" s="42">
        <f>Wrocław!BM24</f>
        <v>278</v>
      </c>
    </row>
    <row r="61" spans="2:15">
      <c r="B61" s="146">
        <f>Wrocław!A46</f>
        <v>43</v>
      </c>
      <c r="C61" s="144" t="str">
        <f>Wrocław!E46</f>
        <v>Elektrociepłownia</v>
      </c>
      <c r="D61" s="42">
        <f>Wrocław!AE46</f>
        <v>17</v>
      </c>
      <c r="E61" s="42">
        <f>Wrocław!AF46</f>
        <v>16</v>
      </c>
      <c r="F61" s="42">
        <f>Wrocław!BF46</f>
        <v>16.519008393316529</v>
      </c>
      <c r="G61" s="42">
        <f>Wrocław!BG46</f>
        <v>165</v>
      </c>
      <c r="H61" s="42">
        <f>Wrocław!BH46</f>
        <v>78</v>
      </c>
      <c r="J61" s="146">
        <f>Wrocław!A46</f>
        <v>43</v>
      </c>
      <c r="K61" s="144" t="str">
        <f>Wrocław!E46</f>
        <v>Elektrociepłownia</v>
      </c>
      <c r="L61" s="42">
        <f>Wrocław!AH46</f>
        <v>1234</v>
      </c>
      <c r="M61" s="42">
        <f>Wrocław!BK46</f>
        <v>226</v>
      </c>
      <c r="N61" s="42">
        <f>Wrocław!BL46</f>
        <v>278</v>
      </c>
      <c r="O61" s="42">
        <f>Wrocław!BM46</f>
        <v>52</v>
      </c>
    </row>
    <row r="62" spans="2:15">
      <c r="B62" s="146">
        <f>Wrocław!A47</f>
        <v>44</v>
      </c>
      <c r="C62" s="144" t="str">
        <f>Wrocław!E47</f>
        <v>Długa (ZDiUM/Tesco)</v>
      </c>
      <c r="D62" s="42">
        <f>Wrocław!AE47</f>
        <v>0</v>
      </c>
      <c r="E62" s="42">
        <f>Wrocław!AF47</f>
        <v>0</v>
      </c>
      <c r="F62" s="42">
        <f>Wrocław!BF47</f>
        <v>0</v>
      </c>
      <c r="G62" s="42">
        <f>Wrocław!BG47</f>
        <v>269</v>
      </c>
      <c r="H62" s="42">
        <f>Wrocław!BH47</f>
        <v>191</v>
      </c>
      <c r="J62" s="146">
        <f>Wrocław!A47</f>
        <v>44</v>
      </c>
      <c r="K62" s="144" t="str">
        <f>Wrocław!E47</f>
        <v>Długa (ZDiUM/Tesco)</v>
      </c>
      <c r="L62" s="42">
        <f>Wrocław!AH47</f>
        <v>985</v>
      </c>
      <c r="M62" s="42">
        <f>Wrocław!BK47</f>
        <v>556</v>
      </c>
      <c r="N62" s="42">
        <f>Wrocław!BL47</f>
        <v>548</v>
      </c>
      <c r="O62" s="42">
        <f>Wrocław!BM47</f>
        <v>191</v>
      </c>
    </row>
    <row r="63" spans="2:15">
      <c r="B63" s="146">
        <f>Wrocław!A48</f>
        <v>45</v>
      </c>
      <c r="C63" s="144" t="str">
        <f>Wrocław!E48</f>
        <v>Starogroblowa</v>
      </c>
      <c r="D63" s="42">
        <f>Wrocław!AE48</f>
        <v>14</v>
      </c>
      <c r="E63" s="42">
        <f>Wrocław!AF48</f>
        <v>12</v>
      </c>
      <c r="F63" s="42">
        <f>Wrocław!BF48</f>
        <v>12.389256294987396</v>
      </c>
      <c r="G63" s="42">
        <f>Wrocław!BG48</f>
        <v>339</v>
      </c>
      <c r="H63" s="42">
        <f>Wrocław!BH48</f>
        <v>365</v>
      </c>
      <c r="J63" s="146">
        <f>Wrocław!A48</f>
        <v>45</v>
      </c>
      <c r="K63" s="144" t="str">
        <f>Wrocław!E48</f>
        <v>Starogroblowa</v>
      </c>
      <c r="L63" s="42">
        <f>Wrocław!AH48</f>
        <v>51</v>
      </c>
      <c r="M63" s="42">
        <f>Wrocław!BK48</f>
        <v>574</v>
      </c>
      <c r="N63" s="42">
        <f>Wrocław!BL48</f>
        <v>643</v>
      </c>
      <c r="O63" s="42">
        <f>Wrocław!BM48</f>
        <v>382</v>
      </c>
    </row>
    <row r="64" spans="2:15">
      <c r="B64" s="146">
        <f>Wrocław!A49</f>
        <v>46</v>
      </c>
      <c r="C64" s="144" t="str">
        <f>Wrocław!E49</f>
        <v>Poznańska</v>
      </c>
      <c r="D64" s="42">
        <f>Wrocław!AE49</f>
        <v>2140</v>
      </c>
      <c r="E64" s="42">
        <f>Wrocław!AF49</f>
        <v>2044</v>
      </c>
      <c r="F64" s="42">
        <f>Wrocław!BF49</f>
        <v>2425.1969197437829</v>
      </c>
      <c r="G64" s="42">
        <f>Wrocław!BG49</f>
        <v>1104</v>
      </c>
      <c r="H64" s="42">
        <f>Wrocław!BH49</f>
        <v>852</v>
      </c>
      <c r="J64" s="146">
        <f>Wrocław!A49</f>
        <v>46</v>
      </c>
      <c r="K64" s="144" t="str">
        <f>Wrocław!E49</f>
        <v>Poznańska</v>
      </c>
      <c r="L64" s="42">
        <f>Wrocław!AH49</f>
        <v>1205</v>
      </c>
      <c r="M64" s="42">
        <f>Wrocław!BK49</f>
        <v>1070</v>
      </c>
      <c r="N64" s="42">
        <f>Wrocław!BL49</f>
        <v>1183</v>
      </c>
      <c r="O64" s="42">
        <f>Wrocław!BM49</f>
        <v>426</v>
      </c>
    </row>
    <row r="65" spans="2:15">
      <c r="B65" s="146">
        <f>Wrocław!A50</f>
        <v>47</v>
      </c>
      <c r="C65" s="144" t="str">
        <f>Wrocław!E50</f>
        <v>Zachodnia</v>
      </c>
      <c r="D65" s="42">
        <f>Wrocław!AE50</f>
        <v>4611</v>
      </c>
      <c r="E65" s="42">
        <f>Wrocław!AF50</f>
        <v>4421</v>
      </c>
      <c r="F65" s="42">
        <f>Wrocław!BF50</f>
        <v>5335.639711041239</v>
      </c>
      <c r="G65" s="42">
        <f>Wrocław!BG50</f>
        <v>2375</v>
      </c>
      <c r="H65" s="42">
        <f>Wrocław!BH50</f>
        <v>1635</v>
      </c>
      <c r="J65" s="146">
        <f>Wrocław!A50</f>
        <v>47</v>
      </c>
      <c r="K65" s="144" t="str">
        <f>Wrocław!E50</f>
        <v>Zachodnia</v>
      </c>
      <c r="L65" s="42">
        <f>Wrocław!AH50</f>
        <v>5453</v>
      </c>
      <c r="M65" s="42">
        <f>Wrocław!BK50</f>
        <v>2009</v>
      </c>
      <c r="N65" s="42">
        <f>Wrocław!BL50</f>
        <v>2366</v>
      </c>
      <c r="O65" s="42">
        <f>Wrocław!BM50</f>
        <v>704</v>
      </c>
    </row>
    <row r="66" spans="2:15">
      <c r="B66" s="146">
        <f>Wrocław!A51</f>
        <v>48</v>
      </c>
      <c r="C66" s="144" t="str">
        <f>Wrocław!E51</f>
        <v>Szczepin</v>
      </c>
      <c r="D66" s="42">
        <f>Wrocław!AE51</f>
        <v>3715</v>
      </c>
      <c r="E66" s="42">
        <f>Wrocław!AF51</f>
        <v>3535</v>
      </c>
      <c r="F66" s="42">
        <f>Wrocław!BF51</f>
        <v>3649.6684168983711</v>
      </c>
      <c r="G66" s="42">
        <f>Wrocław!BG51</f>
        <v>739</v>
      </c>
      <c r="H66" s="42">
        <f>Wrocław!BH51</f>
        <v>165</v>
      </c>
      <c r="J66" s="146">
        <f>Wrocław!A51</f>
        <v>48</v>
      </c>
      <c r="K66" s="144" t="str">
        <f>Wrocław!E51</f>
        <v>Szczepin</v>
      </c>
      <c r="L66" s="42">
        <f>Wrocław!AH51</f>
        <v>1992</v>
      </c>
      <c r="M66" s="42">
        <f>Wrocław!BK51</f>
        <v>852</v>
      </c>
      <c r="N66" s="42">
        <f>Wrocław!BL51</f>
        <v>1148</v>
      </c>
      <c r="O66" s="42">
        <f>Wrocław!BM51</f>
        <v>217</v>
      </c>
    </row>
    <row r="67" spans="2:15">
      <c r="B67" s="146">
        <f>Wrocław!A52</f>
        <v>49</v>
      </c>
      <c r="C67" s="144" t="str">
        <f>Wrocław!E52</f>
        <v>Braniborska</v>
      </c>
      <c r="D67" s="42">
        <f>Wrocław!AE52</f>
        <v>997</v>
      </c>
      <c r="E67" s="42">
        <f>Wrocław!AF52</f>
        <v>968</v>
      </c>
      <c r="F67" s="42">
        <f>Wrocław!BF52</f>
        <v>2433.4564239404413</v>
      </c>
      <c r="G67" s="42">
        <f>Wrocław!BG52</f>
        <v>948</v>
      </c>
      <c r="H67" s="42">
        <f>Wrocław!BH52</f>
        <v>948</v>
      </c>
      <c r="J67" s="146">
        <f>Wrocław!A52</f>
        <v>49</v>
      </c>
      <c r="K67" s="144" t="str">
        <f>Wrocław!E52</f>
        <v>Braniborska</v>
      </c>
      <c r="L67" s="42">
        <f>Wrocław!AH52</f>
        <v>1685</v>
      </c>
      <c r="M67" s="42">
        <f>Wrocław!BK52</f>
        <v>2383</v>
      </c>
      <c r="N67" s="42">
        <f>Wrocław!BL52</f>
        <v>2262</v>
      </c>
      <c r="O67" s="42">
        <f>Wrocław!BM52</f>
        <v>991</v>
      </c>
    </row>
    <row r="68" spans="2:15">
      <c r="B68" s="146">
        <f>Wrocław!A53</f>
        <v>50</v>
      </c>
      <c r="C68" s="144" t="str">
        <f>Wrocław!E53</f>
        <v>Bolesławiecka</v>
      </c>
      <c r="D68" s="42">
        <f>Wrocław!AE53</f>
        <v>4032</v>
      </c>
      <c r="E68" s="42">
        <f>Wrocław!AF53</f>
        <v>3831</v>
      </c>
      <c r="F68" s="42">
        <f>Wrocław!BF53</f>
        <v>3955.2700721747265</v>
      </c>
      <c r="G68" s="42">
        <f>Wrocław!BG53</f>
        <v>1044</v>
      </c>
      <c r="H68" s="42">
        <f>Wrocław!BH53</f>
        <v>1131</v>
      </c>
      <c r="J68" s="146">
        <f>Wrocław!A53</f>
        <v>50</v>
      </c>
      <c r="K68" s="144" t="str">
        <f>Wrocław!E53</f>
        <v>Bolesławiecka</v>
      </c>
      <c r="L68" s="42">
        <f>Wrocław!AH53</f>
        <v>2049</v>
      </c>
      <c r="M68" s="42">
        <f>Wrocław!BK53</f>
        <v>1365</v>
      </c>
      <c r="N68" s="42">
        <f>Wrocław!BL53</f>
        <v>1618</v>
      </c>
      <c r="O68" s="42">
        <f>Wrocław!BM53</f>
        <v>965</v>
      </c>
    </row>
    <row r="69" spans="2:15">
      <c r="B69" s="146">
        <f>Wrocław!A54</f>
        <v>51</v>
      </c>
      <c r="C69" s="144" t="str">
        <f>Wrocław!E54</f>
        <v>Robotnicza</v>
      </c>
      <c r="D69" s="42">
        <f>Wrocław!AE54</f>
        <v>160</v>
      </c>
      <c r="E69" s="42">
        <f>Wrocław!AF54</f>
        <v>153</v>
      </c>
      <c r="F69" s="42">
        <f>Wrocław!BF54</f>
        <v>157.9630177610893</v>
      </c>
      <c r="G69" s="42">
        <f>Wrocław!BG54</f>
        <v>147</v>
      </c>
      <c r="H69" s="42">
        <f>Wrocław!BH54</f>
        <v>113</v>
      </c>
      <c r="J69" s="146">
        <f>Wrocław!A54</f>
        <v>51</v>
      </c>
      <c r="K69" s="144" t="str">
        <f>Wrocław!E54</f>
        <v>Robotnicza</v>
      </c>
      <c r="L69" s="42">
        <f>Wrocław!AH54</f>
        <v>602</v>
      </c>
      <c r="M69" s="42">
        <f>Wrocław!BK54</f>
        <v>356</v>
      </c>
      <c r="N69" s="42">
        <f>Wrocław!BL54</f>
        <v>339</v>
      </c>
      <c r="O69" s="42">
        <f>Wrocław!BM54</f>
        <v>17</v>
      </c>
    </row>
    <row r="70" spans="2:15">
      <c r="B70" s="146">
        <f>Wrocław!A55</f>
        <v>52</v>
      </c>
      <c r="C70" s="144" t="str">
        <f>Wrocław!E55</f>
        <v>Góralska</v>
      </c>
      <c r="D70" s="42">
        <f>Wrocław!AE55</f>
        <v>148</v>
      </c>
      <c r="E70" s="42">
        <f>Wrocław!AF55</f>
        <v>142</v>
      </c>
      <c r="F70" s="42">
        <f>Wrocław!BF55</f>
        <v>146.60619949068419</v>
      </c>
      <c r="G70" s="42">
        <f>Wrocław!BG55</f>
        <v>426</v>
      </c>
      <c r="H70" s="42">
        <f>Wrocław!BH55</f>
        <v>321</v>
      </c>
      <c r="J70" s="146">
        <f>Wrocław!A55</f>
        <v>52</v>
      </c>
      <c r="K70" s="144" t="str">
        <f>Wrocław!E55</f>
        <v>Góralska</v>
      </c>
      <c r="L70" s="42">
        <f>Wrocław!AH55</f>
        <v>2588</v>
      </c>
      <c r="M70" s="42">
        <f>Wrocław!BK55</f>
        <v>1722</v>
      </c>
      <c r="N70" s="42">
        <f>Wrocław!BL55</f>
        <v>1670</v>
      </c>
      <c r="O70" s="42">
        <f>Wrocław!BM55</f>
        <v>417</v>
      </c>
    </row>
    <row r="71" spans="2:15">
      <c r="B71" s="146">
        <f>Wrocław!A56</f>
        <v>53</v>
      </c>
      <c r="C71" s="144" t="str">
        <f>Wrocław!E56</f>
        <v>Stalowa/Fadroma</v>
      </c>
      <c r="D71" s="42">
        <f>Wrocław!AE56</f>
        <v>2311</v>
      </c>
      <c r="E71" s="42">
        <f>Wrocław!AF56</f>
        <v>2104</v>
      </c>
      <c r="F71" s="42">
        <f>Wrocław!BF56</f>
        <v>2172.2496037211235</v>
      </c>
      <c r="G71" s="42">
        <f>Wrocław!BG56</f>
        <v>1870</v>
      </c>
      <c r="H71" s="42">
        <f>Wrocław!BH56</f>
        <v>1052</v>
      </c>
      <c r="J71" s="146">
        <f>Wrocław!A56</f>
        <v>53</v>
      </c>
      <c r="K71" s="144" t="str">
        <f>Wrocław!E56</f>
        <v>Stalowa/Fadroma</v>
      </c>
      <c r="L71" s="42">
        <f>Wrocław!AH56</f>
        <v>904</v>
      </c>
      <c r="M71" s="42">
        <f>Wrocław!BK56</f>
        <v>1270</v>
      </c>
      <c r="N71" s="42">
        <f>Wrocław!BL56</f>
        <v>1600</v>
      </c>
      <c r="O71" s="42">
        <f>Wrocław!BM56</f>
        <v>461</v>
      </c>
    </row>
    <row r="72" spans="2:15">
      <c r="B72" s="146">
        <f>Wrocław!A57</f>
        <v>54</v>
      </c>
      <c r="C72" s="144" t="str">
        <f>Wrocław!E57</f>
        <v>Oporowska</v>
      </c>
      <c r="D72" s="42">
        <f>Wrocław!AE57</f>
        <v>9158</v>
      </c>
      <c r="E72" s="42">
        <f>Wrocław!AF57</f>
        <v>8680</v>
      </c>
      <c r="F72" s="42">
        <f>Wrocław!BF57</f>
        <v>8961.5620533742167</v>
      </c>
      <c r="G72" s="42">
        <f>Wrocław!BG57</f>
        <v>2070</v>
      </c>
      <c r="H72" s="42">
        <f>Wrocław!BH57</f>
        <v>1226</v>
      </c>
      <c r="J72" s="146">
        <f>Wrocław!A57</f>
        <v>54</v>
      </c>
      <c r="K72" s="144" t="str">
        <f>Wrocław!E57</f>
        <v>Oporowska</v>
      </c>
      <c r="L72" s="42">
        <f>Wrocław!AH57</f>
        <v>3696</v>
      </c>
      <c r="M72" s="42">
        <f>Wrocław!BK57</f>
        <v>1757</v>
      </c>
      <c r="N72" s="42">
        <f>Wrocław!BL57</f>
        <v>2018</v>
      </c>
      <c r="O72" s="42">
        <f>Wrocław!BM57</f>
        <v>765</v>
      </c>
    </row>
    <row r="73" spans="2:15">
      <c r="B73" s="146">
        <f>Wrocław!A58</f>
        <v>55</v>
      </c>
      <c r="C73" s="144" t="str">
        <f>Wrocław!E58</f>
        <v>Zaporoska</v>
      </c>
      <c r="D73" s="42">
        <f>Wrocław!AE58</f>
        <v>5229</v>
      </c>
      <c r="E73" s="42">
        <f>Wrocław!AF58</f>
        <v>5009</v>
      </c>
      <c r="F73" s="42">
        <f>Wrocław!BF58</f>
        <v>5171.4820651326563</v>
      </c>
      <c r="G73" s="42">
        <f>Wrocław!BG58</f>
        <v>1540</v>
      </c>
      <c r="H73" s="42">
        <f>Wrocław!BH58</f>
        <v>739</v>
      </c>
      <c r="J73" s="146">
        <f>Wrocław!A58</f>
        <v>55</v>
      </c>
      <c r="K73" s="144" t="str">
        <f>Wrocław!E58</f>
        <v>Zaporoska</v>
      </c>
      <c r="L73" s="42">
        <f>Wrocław!AH58</f>
        <v>1561</v>
      </c>
      <c r="M73" s="42">
        <f>Wrocław!BK58</f>
        <v>1487</v>
      </c>
      <c r="N73" s="42">
        <f>Wrocław!BL58</f>
        <v>1696</v>
      </c>
      <c r="O73" s="42">
        <f>Wrocław!BM58</f>
        <v>574</v>
      </c>
    </row>
    <row r="74" spans="2:15">
      <c r="B74" s="146">
        <f>Wrocław!A59</f>
        <v>56</v>
      </c>
      <c r="C74" s="144" t="str">
        <f>Wrocław!E59</f>
        <v>Mielecka</v>
      </c>
      <c r="D74" s="42">
        <f>Wrocław!AE59</f>
        <v>2590</v>
      </c>
      <c r="E74" s="42">
        <f>Wrocław!AF59</f>
        <v>2467</v>
      </c>
      <c r="F74" s="42">
        <f>Wrocław!BF59</f>
        <v>2547.0246066444925</v>
      </c>
      <c r="G74" s="42">
        <f>Wrocław!BG59</f>
        <v>504</v>
      </c>
      <c r="H74" s="42">
        <f>Wrocław!BH59</f>
        <v>287</v>
      </c>
      <c r="J74" s="146">
        <f>Wrocław!A59</f>
        <v>56</v>
      </c>
      <c r="K74" s="144" t="str">
        <f>Wrocław!E59</f>
        <v>Mielecka</v>
      </c>
      <c r="L74" s="42">
        <f>Wrocław!AH59</f>
        <v>630</v>
      </c>
      <c r="M74" s="42">
        <f>Wrocław!BK59</f>
        <v>582</v>
      </c>
      <c r="N74" s="42">
        <f>Wrocław!BL59</f>
        <v>669</v>
      </c>
      <c r="O74" s="42">
        <f>Wrocław!BM59</f>
        <v>165</v>
      </c>
    </row>
    <row r="75" spans="2:15">
      <c r="B75" s="146">
        <f>Wrocław!A60</f>
        <v>57</v>
      </c>
      <c r="C75" s="144" t="str">
        <f>Wrocław!E60</f>
        <v>Gajowicka</v>
      </c>
      <c r="D75" s="42">
        <f>Wrocław!AE60</f>
        <v>4648</v>
      </c>
      <c r="E75" s="42">
        <f>Wrocław!AF60</f>
        <v>4391</v>
      </c>
      <c r="F75" s="42">
        <f>Wrocław!BF60</f>
        <v>4533.4353659408052</v>
      </c>
      <c r="G75" s="42">
        <f>Wrocław!BG60</f>
        <v>1235</v>
      </c>
      <c r="H75" s="42">
        <f>Wrocław!BH60</f>
        <v>617</v>
      </c>
      <c r="J75" s="146">
        <f>Wrocław!A60</f>
        <v>57</v>
      </c>
      <c r="K75" s="144" t="str">
        <f>Wrocław!E60</f>
        <v>Gajowicka</v>
      </c>
      <c r="L75" s="42">
        <f>Wrocław!AH60</f>
        <v>1444</v>
      </c>
      <c r="M75" s="42">
        <f>Wrocław!BK60</f>
        <v>1139</v>
      </c>
      <c r="N75" s="42">
        <f>Wrocław!BL60</f>
        <v>1200</v>
      </c>
      <c r="O75" s="42">
        <f>Wrocław!BM60</f>
        <v>400</v>
      </c>
    </row>
    <row r="76" spans="2:15">
      <c r="B76" s="146">
        <f>Wrocław!A61</f>
        <v>58</v>
      </c>
      <c r="C76" s="144" t="str">
        <f>Wrocław!E61</f>
        <v>Pretficza</v>
      </c>
      <c r="D76" s="42">
        <f>Wrocław!AE61</f>
        <v>2207</v>
      </c>
      <c r="E76" s="42">
        <f>Wrocław!AF61</f>
        <v>2111</v>
      </c>
      <c r="F76" s="42">
        <f>Wrocław!BF61</f>
        <v>2179.4766698931999</v>
      </c>
      <c r="G76" s="42">
        <f>Wrocław!BG61</f>
        <v>1922</v>
      </c>
      <c r="H76" s="42">
        <f>Wrocław!BH61</f>
        <v>1235</v>
      </c>
      <c r="J76" s="146">
        <f>Wrocław!A61</f>
        <v>58</v>
      </c>
      <c r="K76" s="144" t="str">
        <f>Wrocław!E61</f>
        <v>Pretficza</v>
      </c>
      <c r="L76" s="42">
        <f>Wrocław!AH61</f>
        <v>5062</v>
      </c>
      <c r="M76" s="42">
        <f>Wrocław!BK61</f>
        <v>2636</v>
      </c>
      <c r="N76" s="42">
        <f>Wrocław!BL61</f>
        <v>2879</v>
      </c>
      <c r="O76" s="42">
        <f>Wrocław!BM61</f>
        <v>809</v>
      </c>
    </row>
    <row r="77" spans="2:15">
      <c r="B77" s="146">
        <f>Wrocław!A62</f>
        <v>59</v>
      </c>
      <c r="C77" s="144" t="str">
        <f>Wrocław!E62</f>
        <v>Pl. Powstańców Śl.</v>
      </c>
      <c r="D77" s="42">
        <f>Wrocław!AE62</f>
        <v>2285</v>
      </c>
      <c r="E77" s="42">
        <f>Wrocław!AF62</f>
        <v>2184</v>
      </c>
      <c r="F77" s="42">
        <f>Wrocław!BF62</f>
        <v>2254.8446456877064</v>
      </c>
      <c r="G77" s="42">
        <f>Wrocław!BG62</f>
        <v>1714</v>
      </c>
      <c r="H77" s="42">
        <f>Wrocław!BH62</f>
        <v>1661</v>
      </c>
      <c r="J77" s="146">
        <f>Wrocław!A62</f>
        <v>59</v>
      </c>
      <c r="K77" s="144" t="str">
        <f>Wrocław!E62</f>
        <v>Pl. Powstańców Śl.</v>
      </c>
      <c r="L77" s="42">
        <f>Wrocław!AH62</f>
        <v>1688</v>
      </c>
      <c r="M77" s="42">
        <f>Wrocław!BK62</f>
        <v>2488</v>
      </c>
      <c r="N77" s="42">
        <f>Wrocław!BL62</f>
        <v>2827</v>
      </c>
      <c r="O77" s="42">
        <f>Wrocław!BM62</f>
        <v>1052</v>
      </c>
    </row>
    <row r="78" spans="2:15">
      <c r="B78" s="146">
        <f>Wrocław!A63</f>
        <v>60</v>
      </c>
      <c r="C78" s="144" t="str">
        <f>Wrocław!E63</f>
        <v>Sky Tower</v>
      </c>
      <c r="D78" s="42">
        <f>Wrocław!AE63</f>
        <v>1787</v>
      </c>
      <c r="E78" s="42">
        <f>Wrocław!AF63</f>
        <v>1714</v>
      </c>
      <c r="F78" s="42">
        <f>Wrocław!BF63</f>
        <v>2020.4812141075279</v>
      </c>
      <c r="G78" s="42">
        <f>Wrocław!BG63</f>
        <v>878</v>
      </c>
      <c r="H78" s="42">
        <f>Wrocław!BH63</f>
        <v>487</v>
      </c>
      <c r="J78" s="146">
        <f>Wrocław!A63</f>
        <v>60</v>
      </c>
      <c r="K78" s="144" t="str">
        <f>Wrocław!E63</f>
        <v>Sky Tower</v>
      </c>
      <c r="L78" s="42">
        <f>Wrocław!AH63</f>
        <v>10632</v>
      </c>
      <c r="M78" s="42">
        <f>Wrocław!BK63</f>
        <v>2357</v>
      </c>
      <c r="N78" s="42">
        <f>Wrocław!BL63</f>
        <v>2836</v>
      </c>
      <c r="O78" s="42">
        <f>Wrocław!BM63</f>
        <v>504</v>
      </c>
    </row>
    <row r="79" spans="2:15">
      <c r="B79" s="146">
        <f>Wrocław!A64</f>
        <v>61</v>
      </c>
      <c r="C79" s="144" t="str">
        <f>Wrocław!E64</f>
        <v>Wiśniowa</v>
      </c>
      <c r="D79" s="42">
        <f>Wrocław!AE64</f>
        <v>3274</v>
      </c>
      <c r="E79" s="42">
        <f>Wrocław!AF64</f>
        <v>3113</v>
      </c>
      <c r="F79" s="42">
        <f>Wrocław!BF64</f>
        <v>3213.9795705246474</v>
      </c>
      <c r="G79" s="42">
        <f>Wrocław!BG64</f>
        <v>896</v>
      </c>
      <c r="H79" s="42">
        <f>Wrocław!BH64</f>
        <v>991</v>
      </c>
      <c r="J79" s="146">
        <f>Wrocław!A64</f>
        <v>61</v>
      </c>
      <c r="K79" s="144" t="str">
        <f>Wrocław!E64</f>
        <v>Wiśniowa</v>
      </c>
      <c r="L79" s="42">
        <f>Wrocław!AH64</f>
        <v>1388</v>
      </c>
      <c r="M79" s="42">
        <f>Wrocław!BK64</f>
        <v>948</v>
      </c>
      <c r="N79" s="42">
        <f>Wrocław!BL64</f>
        <v>1183</v>
      </c>
      <c r="O79" s="42">
        <f>Wrocław!BM64</f>
        <v>896</v>
      </c>
    </row>
    <row r="80" spans="2:15">
      <c r="B80" s="146">
        <f>Wrocław!A65</f>
        <v>62</v>
      </c>
      <c r="C80" s="144" t="str">
        <f>Wrocław!E65</f>
        <v>Wielka</v>
      </c>
      <c r="D80" s="42">
        <f>Wrocław!AE65</f>
        <v>3411</v>
      </c>
      <c r="E80" s="42">
        <f>Wrocław!AF65</f>
        <v>3296</v>
      </c>
      <c r="F80" s="42">
        <f>Wrocław!BF65</f>
        <v>3402.9157290232051</v>
      </c>
      <c r="G80" s="42">
        <f>Wrocław!BG65</f>
        <v>130</v>
      </c>
      <c r="H80" s="42">
        <f>Wrocław!BH65</f>
        <v>60</v>
      </c>
      <c r="J80" s="146">
        <f>Wrocław!A65</f>
        <v>62</v>
      </c>
      <c r="K80" s="144" t="str">
        <f>Wrocław!E65</f>
        <v>Wielka</v>
      </c>
      <c r="L80" s="42">
        <f>Wrocław!AH65</f>
        <v>1197</v>
      </c>
      <c r="M80" s="42">
        <f>Wrocław!BK65</f>
        <v>95</v>
      </c>
      <c r="N80" s="42">
        <f>Wrocław!BL65</f>
        <v>208</v>
      </c>
      <c r="O80" s="42">
        <f>Wrocław!BM65</f>
        <v>17</v>
      </c>
    </row>
    <row r="81" spans="2:15">
      <c r="B81" s="146">
        <f>Wrocław!A66</f>
        <v>63</v>
      </c>
      <c r="C81" s="144" t="str">
        <f>Wrocław!E66</f>
        <v>Wzg. Andersa/Aquapark</v>
      </c>
      <c r="D81" s="42">
        <f>Wrocław!AE66</f>
        <v>0</v>
      </c>
      <c r="E81" s="42">
        <f>Wrocław!AF66</f>
        <v>0</v>
      </c>
      <c r="F81" s="42">
        <f>Wrocław!BF66</f>
        <v>0</v>
      </c>
      <c r="G81" s="42">
        <f>Wrocław!BG66</f>
        <v>17</v>
      </c>
      <c r="H81" s="42">
        <f>Wrocław!BH66</f>
        <v>52</v>
      </c>
      <c r="J81" s="146">
        <f>Wrocław!A66</f>
        <v>63</v>
      </c>
      <c r="K81" s="144" t="str">
        <f>Wrocław!E66</f>
        <v>Wzg. Andersa/Aquapark</v>
      </c>
      <c r="L81" s="42">
        <f>Wrocław!AH66</f>
        <v>115</v>
      </c>
      <c r="M81" s="42">
        <f>Wrocław!BK66</f>
        <v>17</v>
      </c>
      <c r="N81" s="42">
        <f>Wrocław!BL66</f>
        <v>17</v>
      </c>
      <c r="O81" s="42">
        <f>Wrocław!BM66</f>
        <v>43</v>
      </c>
    </row>
    <row r="82" spans="2:15">
      <c r="B82" s="146">
        <f>Wrocław!A67</f>
        <v>64</v>
      </c>
      <c r="C82" s="144" t="str">
        <f>Wrocław!E67</f>
        <v>Park Andersa</v>
      </c>
      <c r="D82" s="42">
        <f>Wrocław!AE67</f>
        <v>76</v>
      </c>
      <c r="E82" s="42">
        <f>Wrocław!AF67</f>
        <v>76</v>
      </c>
      <c r="F82" s="42">
        <f>Wrocław!BF67</f>
        <v>78.465289868253507</v>
      </c>
      <c r="G82" s="42">
        <f>Wrocław!BG67</f>
        <v>878</v>
      </c>
      <c r="H82" s="42">
        <f>Wrocław!BH67</f>
        <v>861</v>
      </c>
      <c r="J82" s="146">
        <f>Wrocław!A67</f>
        <v>64</v>
      </c>
      <c r="K82" s="144" t="str">
        <f>Wrocław!E67</f>
        <v>Park Andersa</v>
      </c>
      <c r="L82" s="42">
        <f>Wrocław!AH67</f>
        <v>473</v>
      </c>
      <c r="M82" s="42">
        <f>Wrocław!BK67</f>
        <v>913</v>
      </c>
      <c r="N82" s="42">
        <f>Wrocław!BL67</f>
        <v>1026</v>
      </c>
      <c r="O82" s="42">
        <f>Wrocław!BM67</f>
        <v>826</v>
      </c>
    </row>
    <row r="83" spans="2:15">
      <c r="B83" s="146">
        <f>Wrocław!A68</f>
        <v>65</v>
      </c>
      <c r="C83" s="144" t="str">
        <f>Wrocław!E68</f>
        <v>Glinianki</v>
      </c>
      <c r="D83" s="42">
        <f>Wrocław!AE68</f>
        <v>11407</v>
      </c>
      <c r="E83" s="42">
        <f>Wrocław!AF68</f>
        <v>10864</v>
      </c>
      <c r="F83" s="42">
        <f>Wrocław!BF68</f>
        <v>12278.785426357093</v>
      </c>
      <c r="G83" s="42">
        <f>Wrocław!BG68</f>
        <v>4941</v>
      </c>
      <c r="H83" s="42">
        <f>Wrocław!BH68</f>
        <v>2975</v>
      </c>
      <c r="J83" s="146">
        <f>Wrocław!A68</f>
        <v>65</v>
      </c>
      <c r="K83" s="144" t="str">
        <f>Wrocław!E68</f>
        <v>Glinianki</v>
      </c>
      <c r="L83" s="42">
        <f>Wrocław!AH68</f>
        <v>2104</v>
      </c>
      <c r="M83" s="42">
        <f>Wrocław!BK68</f>
        <v>3401</v>
      </c>
      <c r="N83" s="42">
        <f>Wrocław!BL68</f>
        <v>4498</v>
      </c>
      <c r="O83" s="42">
        <f>Wrocław!BM68</f>
        <v>1357</v>
      </c>
    </row>
    <row r="84" spans="2:15">
      <c r="B84" s="146">
        <f>Wrocław!A69</f>
        <v>66</v>
      </c>
      <c r="C84" s="144" t="str">
        <f>Wrocław!E69</f>
        <v>Śliczna</v>
      </c>
      <c r="D84" s="42">
        <f>Wrocław!AE69</f>
        <v>6450</v>
      </c>
      <c r="E84" s="42">
        <f>Wrocław!AF69</f>
        <v>6147</v>
      </c>
      <c r="F84" s="42">
        <f>Wrocław!BF69</f>
        <v>6346.3965371072936</v>
      </c>
      <c r="G84" s="42">
        <f>Wrocław!BG69</f>
        <v>1452</v>
      </c>
      <c r="H84" s="42">
        <f>Wrocław!BH69</f>
        <v>487</v>
      </c>
      <c r="J84" s="146">
        <f>Wrocław!A69</f>
        <v>66</v>
      </c>
      <c r="K84" s="144" t="str">
        <f>Wrocław!E69</f>
        <v>Śliczna</v>
      </c>
      <c r="L84" s="42">
        <f>Wrocław!AH69</f>
        <v>3092</v>
      </c>
      <c r="M84" s="42">
        <f>Wrocław!BK69</f>
        <v>1305</v>
      </c>
      <c r="N84" s="42">
        <f>Wrocław!BL69</f>
        <v>1592</v>
      </c>
      <c r="O84" s="42">
        <f>Wrocław!BM69</f>
        <v>295</v>
      </c>
    </row>
    <row r="85" spans="2:15">
      <c r="B85" s="146">
        <f>Wrocław!A70</f>
        <v>67</v>
      </c>
      <c r="C85" s="144" t="str">
        <f>Wrocław!E70</f>
        <v>Hubska</v>
      </c>
      <c r="D85" s="42">
        <f>Wrocław!AE70</f>
        <v>2049</v>
      </c>
      <c r="E85" s="42">
        <f>Wrocław!AF70</f>
        <v>1951</v>
      </c>
      <c r="F85" s="42">
        <f>Wrocław!BF70</f>
        <v>2014.2865859600342</v>
      </c>
      <c r="G85" s="42">
        <f>Wrocław!BG70</f>
        <v>1122</v>
      </c>
      <c r="H85" s="42">
        <f>Wrocław!BH70</f>
        <v>1096</v>
      </c>
      <c r="J85" s="146">
        <f>Wrocław!A70</f>
        <v>67</v>
      </c>
      <c r="K85" s="144" t="str">
        <f>Wrocław!E70</f>
        <v>Hubska</v>
      </c>
      <c r="L85" s="42">
        <f>Wrocław!AH70</f>
        <v>6718</v>
      </c>
      <c r="M85" s="42">
        <f>Wrocław!BK70</f>
        <v>1479</v>
      </c>
      <c r="N85" s="42">
        <f>Wrocław!BL70</f>
        <v>2122</v>
      </c>
      <c r="O85" s="42">
        <f>Wrocław!BM70</f>
        <v>1052</v>
      </c>
    </row>
    <row r="86" spans="2:15">
      <c r="B86" s="146">
        <f>Wrocław!A71</f>
        <v>68</v>
      </c>
      <c r="C86" s="144" t="str">
        <f>Wrocław!E71</f>
        <v>Bardzka</v>
      </c>
      <c r="D86" s="42">
        <f>Wrocław!AE71</f>
        <v>2330</v>
      </c>
      <c r="E86" s="42">
        <f>Wrocław!AF71</f>
        <v>2169</v>
      </c>
      <c r="F86" s="42">
        <f>Wrocław!BF71</f>
        <v>2239.3580753189717</v>
      </c>
      <c r="G86" s="42">
        <f>Wrocław!BG71</f>
        <v>417</v>
      </c>
      <c r="H86" s="42">
        <f>Wrocław!BH71</f>
        <v>226</v>
      </c>
      <c r="J86" s="146">
        <f>Wrocław!A71</f>
        <v>68</v>
      </c>
      <c r="K86" s="144" t="str">
        <f>Wrocław!E71</f>
        <v>Bardzka</v>
      </c>
      <c r="L86" s="42">
        <f>Wrocław!AH71</f>
        <v>1723</v>
      </c>
      <c r="M86" s="42">
        <f>Wrocław!BK71</f>
        <v>478</v>
      </c>
      <c r="N86" s="42">
        <f>Wrocław!BL71</f>
        <v>495</v>
      </c>
      <c r="O86" s="42">
        <f>Wrocław!BM71</f>
        <v>139</v>
      </c>
    </row>
    <row r="87" spans="2:15">
      <c r="B87" s="146">
        <f>Wrocław!A72</f>
        <v>69</v>
      </c>
      <c r="C87" s="144" t="str">
        <f>Wrocław!E72</f>
        <v>Nyska</v>
      </c>
      <c r="D87" s="42">
        <f>Wrocław!AE72</f>
        <v>1163</v>
      </c>
      <c r="E87" s="42">
        <f>Wrocław!AF72</f>
        <v>1017</v>
      </c>
      <c r="F87" s="42">
        <f>Wrocław!BF72</f>
        <v>1049.989471000182</v>
      </c>
      <c r="G87" s="42">
        <f>Wrocław!BG72</f>
        <v>1522</v>
      </c>
      <c r="H87" s="42">
        <f>Wrocław!BH72</f>
        <v>1244</v>
      </c>
      <c r="J87" s="146">
        <f>Wrocław!A72</f>
        <v>69</v>
      </c>
      <c r="K87" s="144" t="str">
        <f>Wrocław!E72</f>
        <v>Nyska</v>
      </c>
      <c r="L87" s="42">
        <f>Wrocław!AH72</f>
        <v>1836</v>
      </c>
      <c r="M87" s="42">
        <f>Wrocław!BK72</f>
        <v>1365</v>
      </c>
      <c r="N87" s="42">
        <f>Wrocław!BL72</f>
        <v>1444</v>
      </c>
      <c r="O87" s="42">
        <f>Wrocław!BM72</f>
        <v>765</v>
      </c>
    </row>
    <row r="88" spans="2:15">
      <c r="B88" s="146">
        <f>Wrocław!A73</f>
        <v>70</v>
      </c>
      <c r="C88" s="144" t="str">
        <f>Wrocław!E73</f>
        <v>Krakowska</v>
      </c>
      <c r="D88" s="42">
        <f>Wrocław!AE73</f>
        <v>193</v>
      </c>
      <c r="E88" s="42">
        <f>Wrocław!AF73</f>
        <v>182</v>
      </c>
      <c r="F88" s="42">
        <f>Wrocław!BF73</f>
        <v>187.90372047397551</v>
      </c>
      <c r="G88" s="42">
        <f>Wrocław!BG73</f>
        <v>478</v>
      </c>
      <c r="H88" s="42">
        <f>Wrocław!BH73</f>
        <v>582</v>
      </c>
      <c r="J88" s="146">
        <f>Wrocław!A73</f>
        <v>70</v>
      </c>
      <c r="K88" s="144" t="str">
        <f>Wrocław!E73</f>
        <v>Krakowska</v>
      </c>
      <c r="L88" s="42">
        <f>Wrocław!AH73</f>
        <v>2827</v>
      </c>
      <c r="M88" s="42">
        <f>Wrocław!BK73</f>
        <v>1000</v>
      </c>
      <c r="N88" s="42">
        <f>Wrocław!BL73</f>
        <v>1000</v>
      </c>
      <c r="O88" s="42">
        <f>Wrocław!BM73</f>
        <v>678</v>
      </c>
    </row>
    <row r="89" spans="2:15">
      <c r="B89" s="146">
        <f>Wrocław!A74</f>
        <v>71</v>
      </c>
      <c r="C89" s="144" t="str">
        <f>Wrocław!E74</f>
        <v>Na Grobli</v>
      </c>
      <c r="D89" s="42">
        <f>Wrocław!AE74</f>
        <v>24</v>
      </c>
      <c r="E89" s="42">
        <f>Wrocław!AF74</f>
        <v>24</v>
      </c>
      <c r="F89" s="42">
        <f>Wrocław!BF74</f>
        <v>24.778512589974792</v>
      </c>
      <c r="G89" s="42">
        <f>Wrocław!BG74</f>
        <v>278</v>
      </c>
      <c r="H89" s="42">
        <f>Wrocław!BH74</f>
        <v>234</v>
      </c>
      <c r="J89" s="146">
        <f>Wrocław!A74</f>
        <v>71</v>
      </c>
      <c r="K89" s="144" t="str">
        <f>Wrocław!E74</f>
        <v>Na Grobli</v>
      </c>
      <c r="L89" s="42">
        <f>Wrocław!AH74</f>
        <v>580</v>
      </c>
      <c r="M89" s="42">
        <f>Wrocław!BK74</f>
        <v>669</v>
      </c>
      <c r="N89" s="42">
        <f>Wrocław!BL74</f>
        <v>722</v>
      </c>
      <c r="O89" s="42">
        <f>Wrocław!BM74</f>
        <v>348</v>
      </c>
    </row>
    <row r="90" spans="2:15">
      <c r="B90" s="146">
        <f>Wrocław!A75</f>
        <v>72</v>
      </c>
      <c r="C90" s="144" t="str">
        <f>Wrocław!E75</f>
        <v>Rakowiec</v>
      </c>
      <c r="D90" s="42">
        <f>Wrocław!AE75</f>
        <v>639</v>
      </c>
      <c r="E90" s="42">
        <f>Wrocław!AF75</f>
        <v>584</v>
      </c>
      <c r="F90" s="42">
        <f>Wrocław!BF75</f>
        <v>602.9438063560533</v>
      </c>
      <c r="G90" s="42">
        <f>Wrocław!BG75</f>
        <v>461</v>
      </c>
      <c r="H90" s="42">
        <f>Wrocław!BH75</f>
        <v>408</v>
      </c>
      <c r="J90" s="146">
        <f>Wrocław!A75</f>
        <v>72</v>
      </c>
      <c r="K90" s="144" t="str">
        <f>Wrocław!E75</f>
        <v>Rakowiec</v>
      </c>
      <c r="L90" s="42">
        <f>Wrocław!AH75</f>
        <v>579</v>
      </c>
      <c r="M90" s="42">
        <f>Wrocław!BK75</f>
        <v>539</v>
      </c>
      <c r="N90" s="42">
        <f>Wrocław!BL75</f>
        <v>548</v>
      </c>
      <c r="O90" s="42">
        <f>Wrocław!BM75</f>
        <v>435</v>
      </c>
    </row>
    <row r="91" spans="2:15">
      <c r="B91" s="146">
        <f>Wrocław!A76</f>
        <v>73</v>
      </c>
      <c r="C91" s="144" t="str">
        <f>Wrocław!E76</f>
        <v>Hala Stulecia/Zoo</v>
      </c>
      <c r="D91" s="42">
        <f>Wrocław!AE76</f>
        <v>11</v>
      </c>
      <c r="E91" s="42">
        <f>Wrocław!AF76</f>
        <v>9</v>
      </c>
      <c r="F91" s="42">
        <f>Wrocław!BF76</f>
        <v>9.2919422212405482</v>
      </c>
      <c r="G91" s="42">
        <f>Wrocław!BG76</f>
        <v>278</v>
      </c>
      <c r="H91" s="42">
        <f>Wrocław!BH76</f>
        <v>382</v>
      </c>
      <c r="J91" s="146">
        <f>Wrocław!A76</f>
        <v>73</v>
      </c>
      <c r="K91" s="144" t="str">
        <f>Wrocław!E76</f>
        <v>Hala Stulecia/Zoo</v>
      </c>
      <c r="L91" s="42">
        <f>Wrocław!AH76</f>
        <v>293</v>
      </c>
      <c r="M91" s="42">
        <f>Wrocław!BK76</f>
        <v>983</v>
      </c>
      <c r="N91" s="42">
        <f>Wrocław!BL76</f>
        <v>1157</v>
      </c>
      <c r="O91" s="42">
        <f>Wrocław!BM76</f>
        <v>469</v>
      </c>
    </row>
    <row r="92" spans="2:15">
      <c r="B92" s="146">
        <f>Wrocław!A77</f>
        <v>74</v>
      </c>
      <c r="C92" s="144" t="str">
        <f>Wrocław!E77</f>
        <v>Wittiga</v>
      </c>
      <c r="D92" s="42">
        <f>Wrocław!AE77</f>
        <v>786</v>
      </c>
      <c r="E92" s="42">
        <f>Wrocław!AF77</f>
        <v>694</v>
      </c>
      <c r="F92" s="42">
        <f>Wrocław!BF77</f>
        <v>2186.7037360652757</v>
      </c>
      <c r="G92" s="42">
        <f>Wrocław!BG77</f>
        <v>0</v>
      </c>
      <c r="H92" s="42">
        <f>Wrocław!BH77</f>
        <v>0</v>
      </c>
      <c r="J92" s="146">
        <f>Wrocław!A77</f>
        <v>74</v>
      </c>
      <c r="K92" s="144" t="str">
        <f>Wrocław!E77</f>
        <v>Wittiga</v>
      </c>
      <c r="L92" s="42">
        <f>Wrocław!AH77</f>
        <v>313</v>
      </c>
      <c r="M92" s="42">
        <f>Wrocław!BK77</f>
        <v>0</v>
      </c>
      <c r="N92" s="42">
        <f>Wrocław!BL77</f>
        <v>0</v>
      </c>
      <c r="O92" s="42">
        <f>Wrocław!BM77</f>
        <v>0</v>
      </c>
    </row>
    <row r="93" spans="2:15">
      <c r="B93" s="146">
        <f>Wrocław!A78</f>
        <v>75</v>
      </c>
      <c r="C93" s="144" t="str">
        <f>Wrocław!E78</f>
        <v>Tramwajowa</v>
      </c>
      <c r="D93" s="42">
        <f>Wrocław!AE78</f>
        <v>468</v>
      </c>
      <c r="E93" s="42">
        <f>Wrocław!AF78</f>
        <v>448</v>
      </c>
      <c r="F93" s="42">
        <f>Wrocław!BF78</f>
        <v>462.53223501286277</v>
      </c>
      <c r="G93" s="42">
        <f>Wrocław!BG78</f>
        <v>0</v>
      </c>
      <c r="H93" s="42">
        <f>Wrocław!BH78</f>
        <v>0</v>
      </c>
      <c r="J93" s="146">
        <f>Wrocław!A78</f>
        <v>75</v>
      </c>
      <c r="K93" s="144" t="str">
        <f>Wrocław!E78</f>
        <v>Tramwajowa</v>
      </c>
      <c r="L93" s="42">
        <f>Wrocław!AH78</f>
        <v>258</v>
      </c>
      <c r="M93" s="42">
        <f>Wrocław!BK78</f>
        <v>0</v>
      </c>
      <c r="N93" s="42">
        <f>Wrocław!BL78</f>
        <v>0</v>
      </c>
      <c r="O93" s="42">
        <f>Wrocław!BM78</f>
        <v>0</v>
      </c>
    </row>
    <row r="94" spans="2:15">
      <c r="B94" s="146">
        <f>Wrocław!A79</f>
        <v>76</v>
      </c>
      <c r="C94" s="144" t="str">
        <f>Wrocław!E79</f>
        <v>Park Szczytnicki</v>
      </c>
      <c r="D94" s="42">
        <f>Wrocław!AE79</f>
        <v>61</v>
      </c>
      <c r="E94" s="42">
        <f>Wrocław!AF79</f>
        <v>60</v>
      </c>
      <c r="F94" s="42">
        <f>Wrocław!BF79</f>
        <v>61.946281474936981</v>
      </c>
      <c r="G94" s="42">
        <f>Wrocław!BG79</f>
        <v>374</v>
      </c>
      <c r="H94" s="42">
        <f>Wrocław!BH79</f>
        <v>313</v>
      </c>
      <c r="J94" s="146">
        <f>Wrocław!A79</f>
        <v>76</v>
      </c>
      <c r="K94" s="144" t="str">
        <f>Wrocław!E79</f>
        <v>Park Szczytnicki</v>
      </c>
      <c r="L94" s="42">
        <f>Wrocław!AH79</f>
        <v>264</v>
      </c>
      <c r="M94" s="42">
        <f>Wrocław!BK79</f>
        <v>617</v>
      </c>
      <c r="N94" s="42">
        <f>Wrocław!BL79</f>
        <v>461</v>
      </c>
      <c r="O94" s="42">
        <f>Wrocław!BM79</f>
        <v>234</v>
      </c>
    </row>
    <row r="95" spans="2:15">
      <c r="B95" s="146">
        <f>Wrocław!A80</f>
        <v>77</v>
      </c>
      <c r="C95" s="144" t="str">
        <f>Wrocław!E80</f>
        <v>Parkowa</v>
      </c>
      <c r="D95" s="42">
        <f>Wrocław!AE80</f>
        <v>560</v>
      </c>
      <c r="E95" s="42">
        <f>Wrocław!AF80</f>
        <v>530</v>
      </c>
      <c r="F95" s="42">
        <f>Wrocław!BF80</f>
        <v>547.19215302861005</v>
      </c>
      <c r="G95" s="42">
        <f>Wrocław!BG80</f>
        <v>156</v>
      </c>
      <c r="H95" s="42">
        <f>Wrocław!BH80</f>
        <v>261</v>
      </c>
      <c r="J95" s="146">
        <f>Wrocław!A80</f>
        <v>77</v>
      </c>
      <c r="K95" s="144" t="str">
        <f>Wrocław!E80</f>
        <v>Parkowa</v>
      </c>
      <c r="L95" s="42">
        <f>Wrocław!AH80</f>
        <v>1027</v>
      </c>
      <c r="M95" s="42">
        <f>Wrocław!BK80</f>
        <v>391</v>
      </c>
      <c r="N95" s="42">
        <f>Wrocław!BL80</f>
        <v>426</v>
      </c>
      <c r="O95" s="42">
        <f>Wrocław!BM80</f>
        <v>243</v>
      </c>
    </row>
    <row r="96" spans="2:15">
      <c r="B96" s="146">
        <f>Wrocław!A81</f>
        <v>78</v>
      </c>
      <c r="C96" s="144" t="str">
        <f>Wrocław!E81</f>
        <v>Zacisze</v>
      </c>
      <c r="D96" s="42">
        <f>Wrocław!AE81</f>
        <v>1850</v>
      </c>
      <c r="E96" s="42">
        <f>Wrocław!AF81</f>
        <v>1749</v>
      </c>
      <c r="F96" s="42">
        <f>Wrocław!BF81</f>
        <v>1805.7341049944132</v>
      </c>
      <c r="G96" s="42">
        <f>Wrocław!BG81</f>
        <v>374</v>
      </c>
      <c r="H96" s="42">
        <f>Wrocław!BH81</f>
        <v>243</v>
      </c>
      <c r="J96" s="146">
        <f>Wrocław!A81</f>
        <v>78</v>
      </c>
      <c r="K96" s="144" t="str">
        <f>Wrocław!E81</f>
        <v>Zacisze</v>
      </c>
      <c r="L96" s="42">
        <f>Wrocław!AH81</f>
        <v>1191</v>
      </c>
      <c r="M96" s="42">
        <f>Wrocław!BK81</f>
        <v>556</v>
      </c>
      <c r="N96" s="42">
        <f>Wrocław!BL81</f>
        <v>321</v>
      </c>
      <c r="O96" s="42">
        <f>Wrocław!BM81</f>
        <v>261</v>
      </c>
    </row>
    <row r="97" spans="2:15">
      <c r="B97" s="146">
        <f>Wrocław!A82</f>
        <v>79</v>
      </c>
      <c r="C97" s="144" t="str">
        <f>Wrocław!E82</f>
        <v>Zalesie</v>
      </c>
      <c r="D97" s="42">
        <f>Wrocław!AE82</f>
        <v>1341</v>
      </c>
      <c r="E97" s="42">
        <f>Wrocław!AF82</f>
        <v>1284</v>
      </c>
      <c r="F97" s="42">
        <f>Wrocław!BF82</f>
        <v>1634.3493929137539</v>
      </c>
      <c r="G97" s="42">
        <f>Wrocław!BG82</f>
        <v>469</v>
      </c>
      <c r="H97" s="42">
        <f>Wrocław!BH82</f>
        <v>252</v>
      </c>
      <c r="J97" s="146">
        <f>Wrocław!A82</f>
        <v>79</v>
      </c>
      <c r="K97" s="144" t="str">
        <f>Wrocław!E82</f>
        <v>Zalesie</v>
      </c>
      <c r="L97" s="42">
        <f>Wrocław!AH82</f>
        <v>594</v>
      </c>
      <c r="M97" s="42">
        <f>Wrocław!BK82</f>
        <v>522</v>
      </c>
      <c r="N97" s="42">
        <f>Wrocław!BL82</f>
        <v>426</v>
      </c>
      <c r="O97" s="42">
        <f>Wrocław!BM82</f>
        <v>147</v>
      </c>
    </row>
    <row r="98" spans="2:15">
      <c r="B98" s="146">
        <f>Wrocław!A83</f>
        <v>80</v>
      </c>
      <c r="C98" s="144" t="str">
        <f>Wrocław!E83</f>
        <v>Stadion Olimpijski</v>
      </c>
      <c r="D98" s="42">
        <f>Wrocław!AE83</f>
        <v>222</v>
      </c>
      <c r="E98" s="42">
        <f>Wrocław!AF83</f>
        <v>222</v>
      </c>
      <c r="F98" s="42">
        <f>Wrocław!BF83</f>
        <v>4086.3897012966763</v>
      </c>
      <c r="G98" s="42">
        <f>Wrocław!BG83</f>
        <v>1740</v>
      </c>
      <c r="H98" s="42">
        <f>Wrocław!BH83</f>
        <v>1600</v>
      </c>
      <c r="J98" s="146">
        <f>Wrocław!A83</f>
        <v>80</v>
      </c>
      <c r="K98" s="144" t="str">
        <f>Wrocław!E83</f>
        <v>Stadion Olimpijski</v>
      </c>
      <c r="L98" s="42">
        <f>Wrocław!AH83</f>
        <v>908</v>
      </c>
      <c r="M98" s="42">
        <f>Wrocław!BK83</f>
        <v>2009</v>
      </c>
      <c r="N98" s="42">
        <f>Wrocław!BL83</f>
        <v>1661</v>
      </c>
      <c r="O98" s="42">
        <f>Wrocław!BM83</f>
        <v>1122</v>
      </c>
    </row>
    <row r="99" spans="2:15">
      <c r="B99" s="146">
        <f>Wrocław!A84</f>
        <v>81</v>
      </c>
      <c r="C99" s="144" t="str">
        <f>Wrocław!E84</f>
        <v>Sępolno</v>
      </c>
      <c r="D99" s="42">
        <f>Wrocław!AE84</f>
        <v>2852</v>
      </c>
      <c r="E99" s="42">
        <f>Wrocław!AF84</f>
        <v>2690</v>
      </c>
      <c r="F99" s="42">
        <f>Wrocław!BF84</f>
        <v>2777.2582861263418</v>
      </c>
      <c r="G99" s="42">
        <f>Wrocław!BG84</f>
        <v>669</v>
      </c>
      <c r="H99" s="42">
        <f>Wrocław!BH84</f>
        <v>382</v>
      </c>
      <c r="J99" s="146">
        <f>Wrocław!A84</f>
        <v>81</v>
      </c>
      <c r="K99" s="144" t="str">
        <f>Wrocław!E84</f>
        <v>Sępolno</v>
      </c>
      <c r="L99" s="42">
        <f>Wrocław!AH84</f>
        <v>625</v>
      </c>
      <c r="M99" s="42">
        <f>Wrocław!BK84</f>
        <v>826</v>
      </c>
      <c r="N99" s="42">
        <f>Wrocław!BL84</f>
        <v>748</v>
      </c>
      <c r="O99" s="42">
        <f>Wrocław!BM84</f>
        <v>243</v>
      </c>
    </row>
    <row r="100" spans="2:15">
      <c r="B100" s="146">
        <f>Wrocław!A85</f>
        <v>82</v>
      </c>
      <c r="C100" s="144" t="str">
        <f>Wrocław!E85</f>
        <v>Kazimierska</v>
      </c>
      <c r="D100" s="42">
        <f>Wrocław!AE85</f>
        <v>759</v>
      </c>
      <c r="E100" s="42">
        <f>Wrocław!AF85</f>
        <v>713</v>
      </c>
      <c r="F100" s="42">
        <f>Wrocław!BF85</f>
        <v>736.12831152716785</v>
      </c>
      <c r="G100" s="42">
        <f>Wrocław!BG85</f>
        <v>374</v>
      </c>
      <c r="H100" s="42">
        <f>Wrocław!BH85</f>
        <v>147</v>
      </c>
      <c r="J100" s="146">
        <f>Wrocław!A85</f>
        <v>82</v>
      </c>
      <c r="K100" s="144" t="str">
        <f>Wrocław!E85</f>
        <v>Kazimierska</v>
      </c>
      <c r="L100" s="42">
        <f>Wrocław!AH85</f>
        <v>215</v>
      </c>
      <c r="M100" s="42">
        <f>Wrocław!BK85</f>
        <v>400</v>
      </c>
      <c r="N100" s="42">
        <f>Wrocław!BL85</f>
        <v>522</v>
      </c>
      <c r="O100" s="42">
        <f>Wrocław!BM85</f>
        <v>69</v>
      </c>
    </row>
    <row r="101" spans="2:15">
      <c r="B101" s="146">
        <f>Wrocław!A86</f>
        <v>83</v>
      </c>
      <c r="C101" s="144" t="str">
        <f>Wrocław!E86</f>
        <v>Spółdzielcza</v>
      </c>
      <c r="D101" s="42">
        <f>Wrocław!AE86</f>
        <v>2850</v>
      </c>
      <c r="E101" s="42">
        <f>Wrocław!AF86</f>
        <v>2711</v>
      </c>
      <c r="F101" s="42">
        <f>Wrocław!BF86</f>
        <v>2798.9394846425694</v>
      </c>
      <c r="G101" s="42">
        <f>Wrocław!BG86</f>
        <v>0</v>
      </c>
      <c r="H101" s="42">
        <f>Wrocław!BH86</f>
        <v>0</v>
      </c>
      <c r="J101" s="146">
        <f>Wrocław!A86</f>
        <v>83</v>
      </c>
      <c r="K101" s="144" t="str">
        <f>Wrocław!E86</f>
        <v>Spółdzielcza</v>
      </c>
      <c r="L101" s="42">
        <f>Wrocław!AH86</f>
        <v>1002</v>
      </c>
      <c r="M101" s="42">
        <f>Wrocław!BK86</f>
        <v>0</v>
      </c>
      <c r="N101" s="42">
        <f>Wrocław!BL86</f>
        <v>0</v>
      </c>
      <c r="O101" s="42">
        <f>Wrocław!BM86</f>
        <v>0</v>
      </c>
    </row>
    <row r="102" spans="2:15">
      <c r="B102" s="146">
        <f>Wrocław!A87</f>
        <v>84</v>
      </c>
      <c r="C102" s="144" t="str">
        <f>Wrocław!E87</f>
        <v>Bartoszowice</v>
      </c>
      <c r="D102" s="42">
        <f>Wrocław!AE87</f>
        <v>1539</v>
      </c>
      <c r="E102" s="42">
        <f>Wrocław!AF87</f>
        <v>1434</v>
      </c>
      <c r="F102" s="42">
        <f>Wrocław!BF87</f>
        <v>1804.7016669698307</v>
      </c>
      <c r="G102" s="42">
        <f>Wrocław!BG87</f>
        <v>739</v>
      </c>
      <c r="H102" s="42">
        <f>Wrocław!BH87</f>
        <v>478</v>
      </c>
      <c r="J102" s="146">
        <f>Wrocław!A87</f>
        <v>84</v>
      </c>
      <c r="K102" s="144" t="str">
        <f>Wrocław!E87</f>
        <v>Bartoszowice</v>
      </c>
      <c r="L102" s="42">
        <f>Wrocław!AH87</f>
        <v>1021</v>
      </c>
      <c r="M102" s="42">
        <f>Wrocław!BK87</f>
        <v>374</v>
      </c>
      <c r="N102" s="42">
        <f>Wrocław!BL87</f>
        <v>208</v>
      </c>
      <c r="O102" s="42">
        <f>Wrocław!BM87</f>
        <v>208</v>
      </c>
    </row>
    <row r="103" spans="2:15">
      <c r="B103" s="146">
        <f>Wrocław!A88</f>
        <v>85</v>
      </c>
      <c r="C103" s="144" t="str">
        <f>Wrocław!E88</f>
        <v>Biskupin</v>
      </c>
      <c r="D103" s="42">
        <f>Wrocław!AE88</f>
        <v>2772</v>
      </c>
      <c r="E103" s="42">
        <f>Wrocław!AF88</f>
        <v>2630</v>
      </c>
      <c r="F103" s="42">
        <f>Wrocław!BF88</f>
        <v>2715.3120046514045</v>
      </c>
      <c r="G103" s="42">
        <f>Wrocław!BG88</f>
        <v>957</v>
      </c>
      <c r="H103" s="42">
        <f>Wrocław!BH88</f>
        <v>321</v>
      </c>
      <c r="J103" s="146">
        <f>Wrocław!A88</f>
        <v>85</v>
      </c>
      <c r="K103" s="144" t="str">
        <f>Wrocław!E88</f>
        <v>Biskupin</v>
      </c>
      <c r="L103" s="42">
        <f>Wrocław!AH88</f>
        <v>706</v>
      </c>
      <c r="M103" s="42">
        <f>Wrocław!BK88</f>
        <v>896</v>
      </c>
      <c r="N103" s="42">
        <f>Wrocław!BL88</f>
        <v>991</v>
      </c>
      <c r="O103" s="42">
        <f>Wrocław!BM88</f>
        <v>234</v>
      </c>
    </row>
    <row r="104" spans="2:15">
      <c r="B104" s="146">
        <f>Wrocław!A89</f>
        <v>86</v>
      </c>
      <c r="C104" s="144" t="str">
        <f>Wrocław!E89</f>
        <v>UPrzyrodn.</v>
      </c>
      <c r="D104" s="42">
        <f>Wrocław!AE89</f>
        <v>286</v>
      </c>
      <c r="E104" s="42">
        <f>Wrocław!AF89</f>
        <v>279</v>
      </c>
      <c r="F104" s="42">
        <f>Wrocław!BF89</f>
        <v>288.05020885845698</v>
      </c>
      <c r="G104" s="42">
        <f>Wrocław!BG89</f>
        <v>0</v>
      </c>
      <c r="H104" s="42">
        <f>Wrocław!BH89</f>
        <v>0</v>
      </c>
      <c r="J104" s="146">
        <f>Wrocław!A89</f>
        <v>86</v>
      </c>
      <c r="K104" s="144" t="str">
        <f>Wrocław!E89</f>
        <v>UPrzyrodn.</v>
      </c>
      <c r="L104" s="42">
        <f>Wrocław!AH89</f>
        <v>370</v>
      </c>
      <c r="M104" s="42">
        <f>Wrocław!BK89</f>
        <v>0</v>
      </c>
      <c r="N104" s="42">
        <f>Wrocław!BL89</f>
        <v>0</v>
      </c>
      <c r="O104" s="42">
        <f>Wrocław!BM89</f>
        <v>0</v>
      </c>
    </row>
    <row r="105" spans="2:15">
      <c r="B105" s="146">
        <f>Wrocław!A90</f>
        <v>87</v>
      </c>
      <c r="C105" s="144" t="str">
        <f>Wrocław!E90</f>
        <v>Chełmońskiego</v>
      </c>
      <c r="D105" s="42">
        <f>Wrocław!AE90</f>
        <v>641</v>
      </c>
      <c r="E105" s="42">
        <f>Wrocław!AF90</f>
        <v>614</v>
      </c>
      <c r="F105" s="42">
        <f>Wrocław!BF90</f>
        <v>633.9169470935218</v>
      </c>
      <c r="G105" s="42">
        <f>Wrocław!BG90</f>
        <v>0</v>
      </c>
      <c r="H105" s="42">
        <f>Wrocław!BH90</f>
        <v>0</v>
      </c>
      <c r="J105" s="146">
        <f>Wrocław!A90</f>
        <v>87</v>
      </c>
      <c r="K105" s="144" t="str">
        <f>Wrocław!E90</f>
        <v>Chełmońskiego</v>
      </c>
      <c r="L105" s="42">
        <f>Wrocław!AH90</f>
        <v>329</v>
      </c>
      <c r="M105" s="42">
        <f>Wrocław!BK90</f>
        <v>0</v>
      </c>
      <c r="N105" s="42">
        <f>Wrocław!BL90</f>
        <v>0</v>
      </c>
      <c r="O105" s="42">
        <f>Wrocław!BM90</f>
        <v>0</v>
      </c>
    </row>
    <row r="106" spans="2:15">
      <c r="B106" s="146">
        <f>Wrocław!A91</f>
        <v>88</v>
      </c>
      <c r="C106" s="144" t="str">
        <f>Wrocław!E91</f>
        <v>Port Miejski</v>
      </c>
      <c r="D106" s="42">
        <f>Wrocław!AE91</f>
        <v>14</v>
      </c>
      <c r="E106" s="42">
        <f>Wrocław!AF91</f>
        <v>13</v>
      </c>
      <c r="F106" s="42">
        <f>Wrocław!BF91</f>
        <v>13.42169431956968</v>
      </c>
      <c r="G106" s="42">
        <f>Wrocław!BG91</f>
        <v>243</v>
      </c>
      <c r="H106" s="42">
        <f>Wrocław!BH91</f>
        <v>417</v>
      </c>
      <c r="J106" s="146">
        <f>Wrocław!A91</f>
        <v>88</v>
      </c>
      <c r="K106" s="144" t="str">
        <f>Wrocław!E91</f>
        <v>Port Miejski</v>
      </c>
      <c r="L106" s="42">
        <f>Wrocław!AH91</f>
        <v>250</v>
      </c>
      <c r="M106" s="42">
        <f>Wrocław!BK91</f>
        <v>487</v>
      </c>
      <c r="N106" s="42">
        <f>Wrocław!BL91</f>
        <v>278</v>
      </c>
      <c r="O106" s="42">
        <f>Wrocław!BM91</f>
        <v>278</v>
      </c>
    </row>
    <row r="107" spans="2:15">
      <c r="B107" s="146">
        <f>Wrocław!A92</f>
        <v>89</v>
      </c>
      <c r="C107" s="144" t="str">
        <f>Wrocław!E92</f>
        <v>Kleczków</v>
      </c>
      <c r="D107" s="42">
        <f>Wrocław!AE92</f>
        <v>1551</v>
      </c>
      <c r="E107" s="42">
        <f>Wrocław!AF92</f>
        <v>1490</v>
      </c>
      <c r="F107" s="42">
        <f>Wrocław!BF92</f>
        <v>1538.3326566276016</v>
      </c>
      <c r="G107" s="42">
        <f>Wrocław!BG92</f>
        <v>382</v>
      </c>
      <c r="H107" s="42">
        <f>Wrocław!BH92</f>
        <v>269</v>
      </c>
      <c r="J107" s="146">
        <f>Wrocław!A92</f>
        <v>89</v>
      </c>
      <c r="K107" s="144" t="str">
        <f>Wrocław!E92</f>
        <v>Kleczków</v>
      </c>
      <c r="L107" s="42">
        <f>Wrocław!AH92</f>
        <v>1653</v>
      </c>
      <c r="M107" s="42">
        <f>Wrocław!BK92</f>
        <v>591</v>
      </c>
      <c r="N107" s="42">
        <f>Wrocław!BL92</f>
        <v>435</v>
      </c>
      <c r="O107" s="42">
        <f>Wrocław!BM92</f>
        <v>165</v>
      </c>
    </row>
    <row r="108" spans="2:15">
      <c r="B108" s="146">
        <f>Wrocław!A93</f>
        <v>90</v>
      </c>
      <c r="C108" s="144" t="str">
        <f>Wrocław!E93</f>
        <v>Leclerc/ZNTK</v>
      </c>
      <c r="D108" s="42">
        <f>Wrocław!AE93</f>
        <v>667</v>
      </c>
      <c r="E108" s="42">
        <f>Wrocław!AF93</f>
        <v>584</v>
      </c>
      <c r="F108" s="42">
        <f>Wrocław!BF93</f>
        <v>5182.8388834030611</v>
      </c>
      <c r="G108" s="42">
        <f>Wrocław!BG93</f>
        <v>991</v>
      </c>
      <c r="H108" s="42">
        <f>Wrocław!BH93</f>
        <v>652</v>
      </c>
      <c r="J108" s="146">
        <f>Wrocław!A93</f>
        <v>90</v>
      </c>
      <c r="K108" s="144" t="str">
        <f>Wrocław!E93</f>
        <v>Leclerc/ZNTK</v>
      </c>
      <c r="L108" s="42">
        <f>Wrocław!AH93</f>
        <v>2249</v>
      </c>
      <c r="M108" s="42">
        <f>Wrocław!BK93</f>
        <v>2827</v>
      </c>
      <c r="N108" s="42">
        <f>Wrocław!BL93</f>
        <v>2331</v>
      </c>
      <c r="O108" s="42">
        <f>Wrocław!BM93</f>
        <v>591</v>
      </c>
    </row>
    <row r="109" spans="2:15">
      <c r="B109" s="146">
        <f>Wrocław!A94</f>
        <v>91</v>
      </c>
      <c r="C109" s="144" t="str">
        <f>Wrocław!E94</f>
        <v>Kromera</v>
      </c>
      <c r="D109" s="42">
        <f>Wrocław!AE94</f>
        <v>1833</v>
      </c>
      <c r="E109" s="42">
        <f>Wrocław!AF94</f>
        <v>1666</v>
      </c>
      <c r="F109" s="42">
        <f>Wrocław!BF94</f>
        <v>1720.0417489540837</v>
      </c>
      <c r="G109" s="42">
        <f>Wrocław!BG94</f>
        <v>391</v>
      </c>
      <c r="H109" s="42">
        <f>Wrocław!BH94</f>
        <v>313</v>
      </c>
      <c r="J109" s="146">
        <f>Wrocław!A94</f>
        <v>91</v>
      </c>
      <c r="K109" s="144" t="str">
        <f>Wrocław!E94</f>
        <v>Kromera</v>
      </c>
      <c r="L109" s="42">
        <f>Wrocław!AH94</f>
        <v>1799</v>
      </c>
      <c r="M109" s="42">
        <f>Wrocław!BK94</f>
        <v>391</v>
      </c>
      <c r="N109" s="42">
        <f>Wrocław!BL94</f>
        <v>495</v>
      </c>
      <c r="O109" s="42">
        <f>Wrocław!BM94</f>
        <v>200</v>
      </c>
    </row>
    <row r="110" spans="2:15">
      <c r="B110" s="146">
        <f>Wrocław!A95</f>
        <v>92</v>
      </c>
      <c r="C110" s="144" t="str">
        <f>Wrocław!E95</f>
        <v>Brucknera</v>
      </c>
      <c r="D110" s="42">
        <f>Wrocław!AE95</f>
        <v>368</v>
      </c>
      <c r="E110" s="42">
        <f>Wrocław!AF95</f>
        <v>354</v>
      </c>
      <c r="F110" s="42">
        <f>Wrocław!BF95</f>
        <v>365.48306070212823</v>
      </c>
      <c r="G110" s="42">
        <f>Wrocław!BG95</f>
        <v>661</v>
      </c>
      <c r="H110" s="42">
        <f>Wrocław!BH95</f>
        <v>478</v>
      </c>
      <c r="J110" s="146">
        <f>Wrocław!A95</f>
        <v>92</v>
      </c>
      <c r="K110" s="144" t="str">
        <f>Wrocław!E95</f>
        <v>Brucknera</v>
      </c>
      <c r="L110" s="42">
        <f>Wrocław!AH95</f>
        <v>533</v>
      </c>
      <c r="M110" s="42">
        <f>Wrocław!BK95</f>
        <v>443</v>
      </c>
      <c r="N110" s="42">
        <f>Wrocław!BL95</f>
        <v>234</v>
      </c>
      <c r="O110" s="42">
        <f>Wrocław!BM95</f>
        <v>304</v>
      </c>
    </row>
    <row r="111" spans="2:15">
      <c r="B111" s="146">
        <f>Wrocław!A96</f>
        <v>93</v>
      </c>
      <c r="C111" s="144" t="str">
        <f>Wrocław!E96</f>
        <v>Długosza/Grudziądzka</v>
      </c>
      <c r="D111" s="42">
        <f>Wrocław!AE96</f>
        <v>2560</v>
      </c>
      <c r="E111" s="42">
        <f>Wrocław!AF96</f>
        <v>2362</v>
      </c>
      <c r="F111" s="42">
        <f>Wrocław!BF96</f>
        <v>2438.6186140633527</v>
      </c>
      <c r="G111" s="42">
        <f>Wrocław!BG96</f>
        <v>2549</v>
      </c>
      <c r="H111" s="42">
        <f>Wrocław!BH96</f>
        <v>2523</v>
      </c>
      <c r="J111" s="146">
        <f>Wrocław!A96</f>
        <v>93</v>
      </c>
      <c r="K111" s="144" t="str">
        <f>Wrocław!E96</f>
        <v>Długosza/Grudziądzka</v>
      </c>
      <c r="L111" s="42">
        <f>Wrocław!AH96</f>
        <v>1756</v>
      </c>
      <c r="M111" s="42">
        <f>Wrocław!BK96</f>
        <v>3306</v>
      </c>
      <c r="N111" s="42">
        <f>Wrocław!BL96</f>
        <v>2940</v>
      </c>
      <c r="O111" s="42">
        <f>Wrocław!BM96</f>
        <v>1870</v>
      </c>
    </row>
    <row r="112" spans="2:15">
      <c r="B112" s="146">
        <f>Wrocław!A97</f>
        <v>94</v>
      </c>
      <c r="C112" s="144" t="str">
        <f>Wrocław!E97</f>
        <v>Pl. Piłsudskiego</v>
      </c>
      <c r="D112" s="42">
        <f>Wrocław!AE97</f>
        <v>2223</v>
      </c>
      <c r="E112" s="42">
        <f>Wrocław!AF97</f>
        <v>2091</v>
      </c>
      <c r="F112" s="42">
        <f>Wrocław!BF97</f>
        <v>2158.8279094015538</v>
      </c>
      <c r="G112" s="42">
        <f>Wrocław!BG97</f>
        <v>0</v>
      </c>
      <c r="H112" s="42">
        <f>Wrocław!BH97</f>
        <v>0</v>
      </c>
      <c r="J112" s="146">
        <f>Wrocław!A97</f>
        <v>94</v>
      </c>
      <c r="K112" s="144" t="str">
        <f>Wrocław!E97</f>
        <v>Pl. Piłsudskiego</v>
      </c>
      <c r="L112" s="42">
        <f>Wrocław!AH97</f>
        <v>1510</v>
      </c>
      <c r="M112" s="42">
        <f>Wrocław!BK97</f>
        <v>0</v>
      </c>
      <c r="N112" s="42">
        <f>Wrocław!BL97</f>
        <v>0</v>
      </c>
      <c r="O112" s="42">
        <f>Wrocław!BM97</f>
        <v>0</v>
      </c>
    </row>
    <row r="113" spans="2:15">
      <c r="B113" s="146">
        <f>Wrocław!A98</f>
        <v>95</v>
      </c>
      <c r="C113" s="144" t="str">
        <f>Wrocław!E98</f>
        <v>Przybyszewskiego UWr</v>
      </c>
      <c r="D113" s="42">
        <f>Wrocław!AE98</f>
        <v>3943</v>
      </c>
      <c r="E113" s="42">
        <f>Wrocław!AF98</f>
        <v>3696</v>
      </c>
      <c r="F113" s="42">
        <f>Wrocław!BF98</f>
        <v>3815.8909388561183</v>
      </c>
      <c r="G113" s="42">
        <f>Wrocław!BG98</f>
        <v>582</v>
      </c>
      <c r="H113" s="42">
        <f>Wrocław!BH98</f>
        <v>626</v>
      </c>
      <c r="J113" s="146">
        <f>Wrocław!A98</f>
        <v>95</v>
      </c>
      <c r="K113" s="144" t="str">
        <f>Wrocław!E98</f>
        <v>Przybyszewskiego UWr</v>
      </c>
      <c r="L113" s="42">
        <f>Wrocław!AH98</f>
        <v>1020</v>
      </c>
      <c r="M113" s="42">
        <f>Wrocław!BK98</f>
        <v>774</v>
      </c>
      <c r="N113" s="42">
        <f>Wrocław!BL98</f>
        <v>991</v>
      </c>
      <c r="O113" s="42">
        <f>Wrocław!BM98</f>
        <v>600</v>
      </c>
    </row>
    <row r="114" spans="2:15">
      <c r="B114" s="146">
        <f>Wrocław!A99</f>
        <v>96</v>
      </c>
      <c r="C114" s="144" t="str">
        <f>Wrocław!E99</f>
        <v>Koszarowa</v>
      </c>
      <c r="D114" s="42">
        <f>Wrocław!AE99</f>
        <v>319</v>
      </c>
      <c r="E114" s="42">
        <f>Wrocław!AF99</f>
        <v>307</v>
      </c>
      <c r="F114" s="42">
        <f>Wrocław!BF99</f>
        <v>316.9584735467609</v>
      </c>
      <c r="G114" s="42">
        <f>Wrocław!BG99</f>
        <v>0</v>
      </c>
      <c r="H114" s="42">
        <f>Wrocław!BH99</f>
        <v>0</v>
      </c>
      <c r="J114" s="146">
        <f>Wrocław!A99</f>
        <v>96</v>
      </c>
      <c r="K114" s="144" t="str">
        <f>Wrocław!E99</f>
        <v>Koszarowa</v>
      </c>
      <c r="L114" s="42">
        <f>Wrocław!AH99</f>
        <v>1484</v>
      </c>
      <c r="M114" s="42">
        <f>Wrocław!BK99</f>
        <v>0</v>
      </c>
      <c r="N114" s="42">
        <f>Wrocław!BL99</f>
        <v>0</v>
      </c>
      <c r="O114" s="42">
        <f>Wrocław!BM99</f>
        <v>0</v>
      </c>
    </row>
    <row r="115" spans="2:15">
      <c r="B115" s="146">
        <f>Wrocław!A100</f>
        <v>97</v>
      </c>
      <c r="C115" s="144" t="str">
        <f>Wrocław!E100</f>
        <v>WSO Czajkowskiego</v>
      </c>
      <c r="D115" s="42">
        <f>Wrocław!AE100</f>
        <v>0</v>
      </c>
      <c r="E115" s="42">
        <f>Wrocław!AF100</f>
        <v>0</v>
      </c>
      <c r="F115" s="42">
        <f>Wrocław!BF100</f>
        <v>0</v>
      </c>
      <c r="G115" s="42">
        <f>Wrocław!BG100</f>
        <v>208</v>
      </c>
      <c r="H115" s="42">
        <f>Wrocław!BH100</f>
        <v>139</v>
      </c>
      <c r="J115" s="146">
        <f>Wrocław!A100</f>
        <v>97</v>
      </c>
      <c r="K115" s="144" t="str">
        <f>Wrocław!E100</f>
        <v>WSO Czajkowskiego</v>
      </c>
      <c r="L115" s="42">
        <f>Wrocław!AH100</f>
        <v>487</v>
      </c>
      <c r="M115" s="42">
        <f>Wrocław!BK100</f>
        <v>626</v>
      </c>
      <c r="N115" s="42">
        <f>Wrocław!BL100</f>
        <v>548</v>
      </c>
      <c r="O115" s="42">
        <f>Wrocław!BM100</f>
        <v>200</v>
      </c>
    </row>
    <row r="116" spans="2:15">
      <c r="B116" s="146">
        <f>Wrocław!A101</f>
        <v>98</v>
      </c>
      <c r="C116" s="144" t="str">
        <f>Wrocław!E101</f>
        <v>Karłowice</v>
      </c>
      <c r="D116" s="42">
        <f>Wrocław!AE101</f>
        <v>2520</v>
      </c>
      <c r="E116" s="42">
        <f>Wrocław!AF101</f>
        <v>2381</v>
      </c>
      <c r="F116" s="42">
        <f>Wrocław!BF101</f>
        <v>2458.2349365304158</v>
      </c>
      <c r="G116" s="42">
        <f>Wrocław!BG101</f>
        <v>0</v>
      </c>
      <c r="H116" s="42">
        <f>Wrocław!BH101</f>
        <v>0</v>
      </c>
      <c r="J116" s="146">
        <f>Wrocław!A101</f>
        <v>98</v>
      </c>
      <c r="K116" s="144" t="str">
        <f>Wrocław!E101</f>
        <v>Karłowice</v>
      </c>
      <c r="L116" s="42">
        <f>Wrocław!AH101</f>
        <v>944</v>
      </c>
      <c r="M116" s="42">
        <f>Wrocław!BK101</f>
        <v>0</v>
      </c>
      <c r="N116" s="42">
        <f>Wrocław!BL101</f>
        <v>0</v>
      </c>
      <c r="O116" s="42">
        <f>Wrocław!BM101</f>
        <v>0</v>
      </c>
    </row>
    <row r="117" spans="2:15">
      <c r="B117" s="146">
        <f>Wrocław!A102</f>
        <v>99</v>
      </c>
      <c r="C117" s="144" t="str">
        <f>Wrocław!E102</f>
        <v>Pola</v>
      </c>
      <c r="D117" s="42">
        <f>Wrocław!AE102</f>
        <v>2027</v>
      </c>
      <c r="E117" s="42">
        <f>Wrocław!AF102</f>
        <v>1910</v>
      </c>
      <c r="F117" s="42">
        <f>Wrocław!BF102</f>
        <v>2110.3033222461863</v>
      </c>
      <c r="G117" s="42">
        <f>Wrocław!BG102</f>
        <v>861</v>
      </c>
      <c r="H117" s="42">
        <f>Wrocław!BH102</f>
        <v>652</v>
      </c>
      <c r="J117" s="146">
        <f>Wrocław!A102</f>
        <v>99</v>
      </c>
      <c r="K117" s="144" t="str">
        <f>Wrocław!E102</f>
        <v>Pola</v>
      </c>
      <c r="L117" s="42">
        <f>Wrocław!AH102</f>
        <v>606</v>
      </c>
      <c r="M117" s="42">
        <f>Wrocław!BK102</f>
        <v>756</v>
      </c>
      <c r="N117" s="42">
        <f>Wrocław!BL102</f>
        <v>522</v>
      </c>
      <c r="O117" s="42">
        <f>Wrocław!BM102</f>
        <v>487</v>
      </c>
    </row>
    <row r="118" spans="2:15">
      <c r="B118" s="146">
        <f>Wrocław!A103</f>
        <v>100</v>
      </c>
      <c r="C118" s="144" t="str">
        <f>Wrocław!E103</f>
        <v>Różanka</v>
      </c>
      <c r="D118" s="42">
        <f>Wrocław!AE103</f>
        <v>6541</v>
      </c>
      <c r="E118" s="42">
        <f>Wrocław!AF103</f>
        <v>6250</v>
      </c>
      <c r="F118" s="42">
        <f>Wrocław!BF103</f>
        <v>6452.7376536392694</v>
      </c>
      <c r="G118" s="42">
        <f>Wrocław!BG103</f>
        <v>669</v>
      </c>
      <c r="H118" s="42">
        <f>Wrocław!BH103</f>
        <v>696</v>
      </c>
      <c r="J118" s="146">
        <f>Wrocław!A103</f>
        <v>100</v>
      </c>
      <c r="K118" s="144" t="str">
        <f>Wrocław!E103</f>
        <v>Różanka</v>
      </c>
      <c r="L118" s="42">
        <f>Wrocław!AH103</f>
        <v>1523</v>
      </c>
      <c r="M118" s="42">
        <f>Wrocław!BK103</f>
        <v>208</v>
      </c>
      <c r="N118" s="42">
        <f>Wrocław!BL103</f>
        <v>147</v>
      </c>
      <c r="O118" s="42">
        <f>Wrocław!BM103</f>
        <v>261</v>
      </c>
    </row>
    <row r="119" spans="2:15">
      <c r="B119" s="146">
        <f>Wrocław!A104</f>
        <v>101</v>
      </c>
      <c r="C119" s="144" t="str">
        <f>Wrocław!E104</f>
        <v>Łużycka</v>
      </c>
      <c r="D119" s="42">
        <f>Wrocław!AE104</f>
        <v>1474</v>
      </c>
      <c r="E119" s="42">
        <f>Wrocław!AF104</f>
        <v>1407</v>
      </c>
      <c r="F119" s="42">
        <f>Wrocław!BF104</f>
        <v>1452.6403005872723</v>
      </c>
      <c r="G119" s="42">
        <f>Wrocław!BG104</f>
        <v>252</v>
      </c>
      <c r="H119" s="42">
        <f>Wrocław!BH104</f>
        <v>156</v>
      </c>
      <c r="J119" s="146">
        <f>Wrocław!A104</f>
        <v>101</v>
      </c>
      <c r="K119" s="144" t="str">
        <f>Wrocław!E104</f>
        <v>Łużycka</v>
      </c>
      <c r="L119" s="42">
        <f>Wrocław!AH104</f>
        <v>496</v>
      </c>
      <c r="M119" s="42">
        <f>Wrocław!BK104</f>
        <v>339</v>
      </c>
      <c r="N119" s="42">
        <f>Wrocław!BL104</f>
        <v>208</v>
      </c>
      <c r="O119" s="42">
        <f>Wrocław!BM104</f>
        <v>147</v>
      </c>
    </row>
    <row r="120" spans="2:15">
      <c r="B120" s="146">
        <f>Wrocław!A105</f>
        <v>102</v>
      </c>
      <c r="C120" s="144" t="str">
        <f>Wrocław!E105</f>
        <v>Cm. Osobowicki</v>
      </c>
      <c r="D120" s="42">
        <f>Wrocław!AE105</f>
        <v>22</v>
      </c>
      <c r="E120" s="42">
        <f>Wrocław!AF105</f>
        <v>21</v>
      </c>
      <c r="F120" s="42">
        <f>Wrocław!BF105</f>
        <v>21.681198516227948</v>
      </c>
      <c r="G120" s="42">
        <f>Wrocław!BG105</f>
        <v>208</v>
      </c>
      <c r="H120" s="42">
        <f>Wrocław!BH105</f>
        <v>52</v>
      </c>
      <c r="J120" s="146">
        <f>Wrocław!A105</f>
        <v>102</v>
      </c>
      <c r="K120" s="144" t="str">
        <f>Wrocław!E105</f>
        <v>Cm. Osobowicki</v>
      </c>
      <c r="L120" s="42">
        <f>Wrocław!AH105</f>
        <v>38</v>
      </c>
      <c r="M120" s="42">
        <f>Wrocław!BK105</f>
        <v>226</v>
      </c>
      <c r="N120" s="42">
        <f>Wrocław!BL105</f>
        <v>365</v>
      </c>
      <c r="O120" s="42">
        <f>Wrocław!BM105</f>
        <v>69</v>
      </c>
    </row>
    <row r="121" spans="2:15">
      <c r="B121" s="146">
        <f>Wrocław!A106</f>
        <v>103</v>
      </c>
      <c r="C121" s="144" t="str">
        <f>Wrocław!E106</f>
        <v>Bezpieczna/Parnickiego</v>
      </c>
      <c r="D121" s="42">
        <f>Wrocław!AE106</f>
        <v>4938</v>
      </c>
      <c r="E121" s="42">
        <f>Wrocław!AF106</f>
        <v>4700</v>
      </c>
      <c r="F121" s="42">
        <f>Wrocław!BF106</f>
        <v>8712.7444894498858</v>
      </c>
      <c r="G121" s="42">
        <f>Wrocław!BG106</f>
        <v>3488</v>
      </c>
      <c r="H121" s="42">
        <f>Wrocław!BH106</f>
        <v>2818</v>
      </c>
      <c r="J121" s="146">
        <f>Wrocław!A106</f>
        <v>103</v>
      </c>
      <c r="K121" s="144" t="str">
        <f>Wrocław!E106</f>
        <v>Bezpieczna/Parnickiego</v>
      </c>
      <c r="L121" s="42">
        <f>Wrocław!AH106</f>
        <v>1351</v>
      </c>
      <c r="M121" s="42">
        <f>Wrocław!BK106</f>
        <v>3149</v>
      </c>
      <c r="N121" s="42">
        <f>Wrocław!BL106</f>
        <v>2540</v>
      </c>
      <c r="O121" s="42">
        <f>Wrocław!BM106</f>
        <v>1861</v>
      </c>
    </row>
    <row r="122" spans="2:15">
      <c r="B122" s="146">
        <f>Wrocław!A107</f>
        <v>104</v>
      </c>
      <c r="C122" s="144" t="str">
        <f>Wrocław!E107</f>
        <v>WSO Obornicka</v>
      </c>
      <c r="D122" s="42">
        <f>Wrocław!AE107</f>
        <v>31</v>
      </c>
      <c r="E122" s="42">
        <f>Wrocław!AF107</f>
        <v>28</v>
      </c>
      <c r="F122" s="42">
        <f>Wrocław!BF107</f>
        <v>28.908264688303923</v>
      </c>
      <c r="G122" s="42">
        <f>Wrocław!BG107</f>
        <v>843</v>
      </c>
      <c r="H122" s="42">
        <f>Wrocław!BH107</f>
        <v>626</v>
      </c>
      <c r="J122" s="146">
        <f>Wrocław!A107</f>
        <v>104</v>
      </c>
      <c r="K122" s="144" t="str">
        <f>Wrocław!E107</f>
        <v>WSO Obornicka</v>
      </c>
      <c r="L122" s="42">
        <f>Wrocław!AH107</f>
        <v>962</v>
      </c>
      <c r="M122" s="42">
        <f>Wrocław!BK107</f>
        <v>2296</v>
      </c>
      <c r="N122" s="42">
        <f>Wrocław!BL107</f>
        <v>1931</v>
      </c>
      <c r="O122" s="42">
        <f>Wrocław!BM107</f>
        <v>635</v>
      </c>
    </row>
    <row r="123" spans="2:15">
      <c r="B123" s="146">
        <f>Wrocław!A108</f>
        <v>105</v>
      </c>
      <c r="C123" s="144" t="str">
        <f>Wrocław!E108</f>
        <v>Wołowska</v>
      </c>
      <c r="D123" s="42">
        <f>Wrocław!AE108</f>
        <v>2698</v>
      </c>
      <c r="E123" s="42">
        <f>Wrocław!AF108</f>
        <v>2518</v>
      </c>
      <c r="F123" s="42">
        <f>Wrocław!BF108</f>
        <v>2599.6789458981889</v>
      </c>
      <c r="G123" s="42">
        <f>Wrocław!BG108</f>
        <v>582</v>
      </c>
      <c r="H123" s="42">
        <f>Wrocław!BH108</f>
        <v>339</v>
      </c>
      <c r="J123" s="146">
        <f>Wrocław!A108</f>
        <v>105</v>
      </c>
      <c r="K123" s="144" t="str">
        <f>Wrocław!E108</f>
        <v>Wołowska</v>
      </c>
      <c r="L123" s="42">
        <f>Wrocław!AH108</f>
        <v>1959</v>
      </c>
      <c r="M123" s="42">
        <f>Wrocław!BK108</f>
        <v>957</v>
      </c>
      <c r="N123" s="42">
        <f>Wrocław!BL108</f>
        <v>809</v>
      </c>
      <c r="O123" s="42">
        <f>Wrocław!BM108</f>
        <v>295</v>
      </c>
    </row>
    <row r="124" spans="2:15">
      <c r="B124" s="146">
        <f>Wrocław!A109</f>
        <v>106</v>
      </c>
      <c r="C124" s="144" t="str">
        <f>Wrocław!E109</f>
        <v>Wrozamet</v>
      </c>
      <c r="D124" s="42">
        <f>Wrocław!AE109</f>
        <v>163</v>
      </c>
      <c r="E124" s="42">
        <f>Wrocław!AF109</f>
        <v>154</v>
      </c>
      <c r="F124" s="42">
        <f>Wrocław!BF109</f>
        <v>158.99545578567162</v>
      </c>
      <c r="G124" s="42">
        <f>Wrocław!BG109</f>
        <v>1922</v>
      </c>
      <c r="H124" s="42">
        <f>Wrocław!BH109</f>
        <v>1722</v>
      </c>
      <c r="J124" s="146">
        <f>Wrocław!A109</f>
        <v>106</v>
      </c>
      <c r="K124" s="144" t="str">
        <f>Wrocław!E109</f>
        <v>Wrozamet</v>
      </c>
      <c r="L124" s="42">
        <f>Wrocław!AH109</f>
        <v>1156</v>
      </c>
      <c r="M124" s="42">
        <f>Wrocław!BK109</f>
        <v>2853</v>
      </c>
      <c r="N124" s="42">
        <f>Wrocław!BL109</f>
        <v>1896</v>
      </c>
      <c r="O124" s="42">
        <f>Wrocław!BM109</f>
        <v>1244</v>
      </c>
    </row>
    <row r="125" spans="2:15">
      <c r="B125" s="146">
        <f>Wrocław!A110</f>
        <v>107</v>
      </c>
      <c r="C125" s="144" t="str">
        <f>Wrocław!E110</f>
        <v>Kamieńskiego</v>
      </c>
      <c r="D125" s="42">
        <f>Wrocław!AE110</f>
        <v>1945</v>
      </c>
      <c r="E125" s="42">
        <f>Wrocław!AF110</f>
        <v>1821</v>
      </c>
      <c r="F125" s="42">
        <f>Wrocław!BF110</f>
        <v>1880.0696427643377</v>
      </c>
      <c r="G125" s="42">
        <f>Wrocław!BG110</f>
        <v>130</v>
      </c>
      <c r="H125" s="42">
        <f>Wrocław!BH110</f>
        <v>200</v>
      </c>
      <c r="J125" s="146">
        <f>Wrocław!A110</f>
        <v>107</v>
      </c>
      <c r="K125" s="144" t="str">
        <f>Wrocław!E110</f>
        <v>Kamieńskiego</v>
      </c>
      <c r="L125" s="42">
        <f>Wrocław!AH110</f>
        <v>5179</v>
      </c>
      <c r="M125" s="42">
        <f>Wrocław!BK110</f>
        <v>182</v>
      </c>
      <c r="N125" s="42">
        <f>Wrocław!BL110</f>
        <v>104</v>
      </c>
      <c r="O125" s="42">
        <f>Wrocław!BM110</f>
        <v>147</v>
      </c>
    </row>
    <row r="126" spans="2:15">
      <c r="B126" s="146">
        <f>Wrocław!A111</f>
        <v>108</v>
      </c>
      <c r="C126" s="144" t="str">
        <f>Wrocław!E111</f>
        <v>Milicka</v>
      </c>
      <c r="D126" s="42">
        <f>Wrocław!AE111</f>
        <v>763</v>
      </c>
      <c r="E126" s="42">
        <f>Wrocław!AF111</f>
        <v>720</v>
      </c>
      <c r="F126" s="42">
        <f>Wrocław!BF111</f>
        <v>743.35537769924372</v>
      </c>
      <c r="G126" s="42">
        <f>Wrocław!BG111</f>
        <v>113</v>
      </c>
      <c r="H126" s="42">
        <f>Wrocław!BH111</f>
        <v>69</v>
      </c>
      <c r="J126" s="146">
        <f>Wrocław!A111</f>
        <v>108</v>
      </c>
      <c r="K126" s="144" t="str">
        <f>Wrocław!E111</f>
        <v>Milicka</v>
      </c>
      <c r="L126" s="42">
        <f>Wrocław!AH111</f>
        <v>583</v>
      </c>
      <c r="M126" s="42">
        <f>Wrocław!BK111</f>
        <v>243</v>
      </c>
      <c r="N126" s="42">
        <f>Wrocław!BL111</f>
        <v>113</v>
      </c>
      <c r="O126" s="42">
        <f>Wrocław!BM111</f>
        <v>113</v>
      </c>
    </row>
    <row r="127" spans="2:15">
      <c r="B127" s="146">
        <f>Wrocław!A112</f>
        <v>109</v>
      </c>
      <c r="C127" s="144" t="str">
        <f>Wrocław!E112</f>
        <v>Poświętne</v>
      </c>
      <c r="D127" s="42">
        <f>Wrocław!AE112</f>
        <v>935</v>
      </c>
      <c r="E127" s="42">
        <f>Wrocław!AF112</f>
        <v>842</v>
      </c>
      <c r="F127" s="42">
        <f>Wrocław!BF112</f>
        <v>869.3128166982824</v>
      </c>
      <c r="G127" s="42">
        <f>Wrocław!BG112</f>
        <v>0</v>
      </c>
      <c r="H127" s="42">
        <f>Wrocław!BH112</f>
        <v>0</v>
      </c>
      <c r="J127" s="146">
        <f>Wrocław!A112</f>
        <v>109</v>
      </c>
      <c r="K127" s="144" t="str">
        <f>Wrocław!E112</f>
        <v>Poświętne</v>
      </c>
      <c r="L127" s="42">
        <f>Wrocław!AH112</f>
        <v>517</v>
      </c>
      <c r="M127" s="42">
        <f>Wrocław!BK112</f>
        <v>0</v>
      </c>
      <c r="N127" s="42">
        <f>Wrocław!BL112</f>
        <v>0</v>
      </c>
      <c r="O127" s="42">
        <f>Wrocław!BM112</f>
        <v>0</v>
      </c>
    </row>
    <row r="128" spans="2:15">
      <c r="B128" s="146">
        <f>Wrocław!A113</f>
        <v>110</v>
      </c>
      <c r="C128" s="144" t="str">
        <f>Wrocław!E113</f>
        <v>Paprotna</v>
      </c>
      <c r="D128" s="42">
        <f>Wrocław!AE113</f>
        <v>0</v>
      </c>
      <c r="E128" s="42">
        <f>Wrocław!AF113</f>
        <v>0</v>
      </c>
      <c r="F128" s="42">
        <f>Wrocław!BF113</f>
        <v>0</v>
      </c>
      <c r="G128" s="42">
        <f>Wrocław!BG113</f>
        <v>17</v>
      </c>
      <c r="H128" s="42">
        <f>Wrocław!BH113</f>
        <v>130</v>
      </c>
      <c r="J128" s="146">
        <f>Wrocław!A113</f>
        <v>110</v>
      </c>
      <c r="K128" s="144" t="str">
        <f>Wrocław!E113</f>
        <v>Paprotna</v>
      </c>
      <c r="L128" s="42">
        <f>Wrocław!AH113</f>
        <v>1219</v>
      </c>
      <c r="M128" s="42">
        <f>Wrocław!BK113</f>
        <v>356</v>
      </c>
      <c r="N128" s="42">
        <f>Wrocław!BL113</f>
        <v>208</v>
      </c>
      <c r="O128" s="42">
        <f>Wrocław!BM113</f>
        <v>156</v>
      </c>
    </row>
    <row r="129" spans="2:15">
      <c r="B129" s="146">
        <f>Wrocław!A114</f>
        <v>111</v>
      </c>
      <c r="C129" s="144" t="str">
        <f>Wrocław!E114</f>
        <v>Ślazowa</v>
      </c>
      <c r="D129" s="42">
        <f>Wrocław!AE114</f>
        <v>0</v>
      </c>
      <c r="E129" s="42">
        <f>Wrocław!AF114</f>
        <v>0</v>
      </c>
      <c r="F129" s="42">
        <f>Wrocław!BF114</f>
        <v>0</v>
      </c>
      <c r="G129" s="42">
        <f>Wrocław!BG114</f>
        <v>17</v>
      </c>
      <c r="H129" s="42">
        <f>Wrocław!BH114</f>
        <v>147</v>
      </c>
      <c r="J129" s="146">
        <f>Wrocław!A114</f>
        <v>111</v>
      </c>
      <c r="K129" s="144" t="str">
        <f>Wrocław!E114</f>
        <v>Ślazowa</v>
      </c>
      <c r="L129" s="42">
        <f>Wrocław!AH114</f>
        <v>22</v>
      </c>
      <c r="M129" s="42">
        <f>Wrocław!BK114</f>
        <v>174</v>
      </c>
      <c r="N129" s="42">
        <f>Wrocław!BL114</f>
        <v>121</v>
      </c>
      <c r="O129" s="42">
        <f>Wrocław!BM114</f>
        <v>121</v>
      </c>
    </row>
    <row r="130" spans="2:15">
      <c r="B130" s="146">
        <f>Wrocław!A115</f>
        <v>112</v>
      </c>
      <c r="C130" s="144" t="str">
        <f>Wrocław!E115</f>
        <v>Lipska</v>
      </c>
      <c r="D130" s="42">
        <f>Wrocław!AE115</f>
        <v>1503</v>
      </c>
      <c r="E130" s="42">
        <f>Wrocław!AF115</f>
        <v>1323</v>
      </c>
      <c r="F130" s="42">
        <f>Wrocław!BF115</f>
        <v>1365.9155065223606</v>
      </c>
      <c r="G130" s="42">
        <f>Wrocław!BG115</f>
        <v>191</v>
      </c>
      <c r="H130" s="42">
        <f>Wrocław!BH115</f>
        <v>182</v>
      </c>
      <c r="J130" s="146">
        <f>Wrocław!A115</f>
        <v>112</v>
      </c>
      <c r="K130" s="144" t="str">
        <f>Wrocław!E115</f>
        <v>Lipska</v>
      </c>
      <c r="L130" s="42">
        <f>Wrocław!AH115</f>
        <v>335</v>
      </c>
      <c r="M130" s="42">
        <f>Wrocław!BK115</f>
        <v>426</v>
      </c>
      <c r="N130" s="42">
        <f>Wrocław!BL115</f>
        <v>269</v>
      </c>
      <c r="O130" s="42">
        <f>Wrocław!BM115</f>
        <v>226</v>
      </c>
    </row>
    <row r="131" spans="2:15">
      <c r="B131" s="146">
        <f>Wrocław!A116</f>
        <v>113</v>
      </c>
      <c r="C131" s="144" t="str">
        <f>Wrocław!E116</f>
        <v>Osobowicka</v>
      </c>
      <c r="D131" s="42">
        <f>Wrocław!AE116</f>
        <v>1222</v>
      </c>
      <c r="E131" s="42">
        <f>Wrocław!AF116</f>
        <v>1113</v>
      </c>
      <c r="F131" s="42">
        <f>Wrocław!BF116</f>
        <v>1149.103521360081</v>
      </c>
      <c r="G131" s="42">
        <f>Wrocław!BG116</f>
        <v>382</v>
      </c>
      <c r="H131" s="42">
        <f>Wrocław!BH116</f>
        <v>556</v>
      </c>
      <c r="J131" s="146">
        <f>Wrocław!A116</f>
        <v>113</v>
      </c>
      <c r="K131" s="144" t="str">
        <f>Wrocław!E116</f>
        <v>Osobowicka</v>
      </c>
      <c r="L131" s="42">
        <f>Wrocław!AH116</f>
        <v>659</v>
      </c>
      <c r="M131" s="42">
        <f>Wrocław!BK116</f>
        <v>426</v>
      </c>
      <c r="N131" s="42">
        <f>Wrocław!BL116</f>
        <v>435</v>
      </c>
      <c r="O131" s="42">
        <f>Wrocław!BM116</f>
        <v>478</v>
      </c>
    </row>
    <row r="132" spans="2:15">
      <c r="B132" s="146">
        <f>Wrocław!A117</f>
        <v>114</v>
      </c>
      <c r="C132" s="144" t="str">
        <f>Wrocław!E117</f>
        <v>Hala Orbita</v>
      </c>
      <c r="D132" s="42">
        <f>Wrocław!AE117</f>
        <v>0</v>
      </c>
      <c r="E132" s="42">
        <f>Wrocław!AF117</f>
        <v>0</v>
      </c>
      <c r="F132" s="42">
        <f>Wrocław!BF117</f>
        <v>0</v>
      </c>
      <c r="G132" s="42">
        <f>Wrocław!BG117</f>
        <v>139</v>
      </c>
      <c r="H132" s="42">
        <f>Wrocław!BH117</f>
        <v>469</v>
      </c>
      <c r="J132" s="146">
        <f>Wrocław!A117</f>
        <v>114</v>
      </c>
      <c r="K132" s="144" t="str">
        <f>Wrocław!E117</f>
        <v>Hala Orbita</v>
      </c>
      <c r="L132" s="42">
        <f>Wrocław!AH117</f>
        <v>1</v>
      </c>
      <c r="M132" s="42">
        <f>Wrocław!BK117</f>
        <v>243</v>
      </c>
      <c r="N132" s="42">
        <f>Wrocław!BL117</f>
        <v>208</v>
      </c>
      <c r="O132" s="42">
        <f>Wrocław!BM117</f>
        <v>513</v>
      </c>
    </row>
    <row r="133" spans="2:15">
      <c r="B133" s="146">
        <f>Wrocław!A118</f>
        <v>115</v>
      </c>
      <c r="C133" s="144" t="str">
        <f>Wrocław!E118</f>
        <v>Port Popowice</v>
      </c>
      <c r="D133" s="42">
        <f>Wrocław!AE118</f>
        <v>268</v>
      </c>
      <c r="E133" s="42">
        <f>Wrocław!AF118</f>
        <v>258</v>
      </c>
      <c r="F133" s="42">
        <f>Wrocław!BF118</f>
        <v>266.36901034222905</v>
      </c>
      <c r="G133" s="42">
        <f>Wrocław!BG118</f>
        <v>756</v>
      </c>
      <c r="H133" s="42">
        <f>Wrocław!BH118</f>
        <v>643</v>
      </c>
      <c r="J133" s="146">
        <f>Wrocław!A118</f>
        <v>115</v>
      </c>
      <c r="K133" s="144" t="str">
        <f>Wrocław!E118</f>
        <v>Port Popowice</v>
      </c>
      <c r="L133" s="42">
        <f>Wrocław!AH118</f>
        <v>54</v>
      </c>
      <c r="M133" s="42">
        <f>Wrocław!BK118</f>
        <v>669</v>
      </c>
      <c r="N133" s="42">
        <f>Wrocław!BL118</f>
        <v>609</v>
      </c>
      <c r="O133" s="42">
        <f>Wrocław!BM118</f>
        <v>417</v>
      </c>
    </row>
    <row r="134" spans="2:15">
      <c r="B134" s="146">
        <f>Wrocław!A119</f>
        <v>116</v>
      </c>
      <c r="C134" s="144" t="str">
        <f>Wrocław!E119</f>
        <v>Wejherowska</v>
      </c>
      <c r="D134" s="42">
        <f>Wrocław!AE119</f>
        <v>4092</v>
      </c>
      <c r="E134" s="42">
        <f>Wrocław!AF119</f>
        <v>3898</v>
      </c>
      <c r="F134" s="42">
        <f>Wrocław!BF119</f>
        <v>4024.4434198217396</v>
      </c>
      <c r="G134" s="42">
        <f>Wrocław!BG119</f>
        <v>339</v>
      </c>
      <c r="H134" s="42">
        <f>Wrocław!BH119</f>
        <v>139</v>
      </c>
      <c r="J134" s="146">
        <f>Wrocław!A119</f>
        <v>116</v>
      </c>
      <c r="K134" s="144" t="str">
        <f>Wrocław!E119</f>
        <v>Wejherowska</v>
      </c>
      <c r="L134" s="42">
        <f>Wrocław!AH119</f>
        <v>1580</v>
      </c>
      <c r="M134" s="42">
        <f>Wrocław!BK119</f>
        <v>461</v>
      </c>
      <c r="N134" s="42">
        <f>Wrocław!BL119</f>
        <v>652</v>
      </c>
      <c r="O134" s="42">
        <f>Wrocław!BM119</f>
        <v>147</v>
      </c>
    </row>
    <row r="135" spans="2:15">
      <c r="B135" s="146">
        <f>Wrocław!A120</f>
        <v>117</v>
      </c>
      <c r="C135" s="144" t="str">
        <f>Wrocław!E120</f>
        <v>Popowice</v>
      </c>
      <c r="D135" s="42">
        <f>Wrocław!AE120</f>
        <v>2495</v>
      </c>
      <c r="E135" s="42">
        <f>Wrocław!AF120</f>
        <v>2329</v>
      </c>
      <c r="F135" s="42">
        <f>Wrocław!BF120</f>
        <v>2404.5481592521373</v>
      </c>
      <c r="G135" s="42">
        <f>Wrocław!BG120</f>
        <v>756</v>
      </c>
      <c r="H135" s="42">
        <f>Wrocław!BH120</f>
        <v>1165</v>
      </c>
      <c r="J135" s="146">
        <f>Wrocław!A120</f>
        <v>117</v>
      </c>
      <c r="K135" s="144" t="str">
        <f>Wrocław!E120</f>
        <v>Popowice</v>
      </c>
      <c r="L135" s="42">
        <f>Wrocław!AH120</f>
        <v>1390</v>
      </c>
      <c r="M135" s="42">
        <f>Wrocław!BK120</f>
        <v>1705</v>
      </c>
      <c r="N135" s="42">
        <f>Wrocław!BL120</f>
        <v>1618</v>
      </c>
      <c r="O135" s="42">
        <f>Wrocław!BM120</f>
        <v>948</v>
      </c>
    </row>
    <row r="136" spans="2:15">
      <c r="B136" s="146">
        <f>Wrocław!A121</f>
        <v>118</v>
      </c>
      <c r="C136" s="144" t="str">
        <f>Wrocław!E121</f>
        <v>Przedmiejska</v>
      </c>
      <c r="D136" s="42">
        <f>Wrocław!AE121</f>
        <v>11</v>
      </c>
      <c r="E136" s="42">
        <f>Wrocław!AF121</f>
        <v>10</v>
      </c>
      <c r="F136" s="42">
        <f>Wrocław!BF121</f>
        <v>619.46281474936984</v>
      </c>
      <c r="G136" s="42">
        <f>Wrocław!BG121</f>
        <v>217</v>
      </c>
      <c r="H136" s="42">
        <f>Wrocław!BH121</f>
        <v>174</v>
      </c>
      <c r="J136" s="146">
        <f>Wrocław!A121</f>
        <v>118</v>
      </c>
      <c r="K136" s="144" t="str">
        <f>Wrocław!E121</f>
        <v>Przedmiejska</v>
      </c>
      <c r="L136" s="42">
        <f>Wrocław!AH121</f>
        <v>193</v>
      </c>
      <c r="M136" s="42">
        <f>Wrocław!BK121</f>
        <v>278</v>
      </c>
      <c r="N136" s="42">
        <f>Wrocław!BL121</f>
        <v>565</v>
      </c>
      <c r="O136" s="42">
        <f>Wrocław!BM121</f>
        <v>78</v>
      </c>
    </row>
    <row r="137" spans="2:15">
      <c r="B137" s="146">
        <f>Wrocław!A122</f>
        <v>119</v>
      </c>
      <c r="C137" s="144" t="str">
        <f>Wrocław!E122</f>
        <v>Wzgórze Mikołajskie</v>
      </c>
      <c r="D137" s="42">
        <f>Wrocław!AE122</f>
        <v>670</v>
      </c>
      <c r="E137" s="42">
        <f>Wrocław!AF122</f>
        <v>602</v>
      </c>
      <c r="F137" s="42">
        <f>Wrocław!BF122</f>
        <v>906.48058558324453</v>
      </c>
      <c r="G137" s="42">
        <f>Wrocław!BG122</f>
        <v>261</v>
      </c>
      <c r="H137" s="42">
        <f>Wrocław!BH122</f>
        <v>313</v>
      </c>
      <c r="J137" s="146">
        <f>Wrocław!A122</f>
        <v>119</v>
      </c>
      <c r="K137" s="144" t="str">
        <f>Wrocław!E122</f>
        <v>Wzgórze Mikołajskie</v>
      </c>
      <c r="L137" s="42">
        <f>Wrocław!AH122</f>
        <v>5868</v>
      </c>
      <c r="M137" s="42">
        <f>Wrocław!BK122</f>
        <v>1183</v>
      </c>
      <c r="N137" s="42">
        <f>Wrocław!BL122</f>
        <v>1383</v>
      </c>
      <c r="O137" s="42">
        <f>Wrocław!BM122</f>
        <v>400</v>
      </c>
    </row>
    <row r="138" spans="2:15">
      <c r="B138" s="146">
        <f>Wrocław!A123</f>
        <v>120</v>
      </c>
      <c r="C138" s="144" t="str">
        <f>Wrocław!E123</f>
        <v>CH Magnolia</v>
      </c>
      <c r="D138" s="42">
        <f>Wrocław!AE123</f>
        <v>57</v>
      </c>
      <c r="E138" s="42">
        <f>Wrocław!AF123</f>
        <v>53</v>
      </c>
      <c r="F138" s="42">
        <f>Wrocław!BF123</f>
        <v>54.719215302861009</v>
      </c>
      <c r="G138" s="42">
        <f>Wrocław!BG123</f>
        <v>635</v>
      </c>
      <c r="H138" s="42">
        <f>Wrocław!BH123</f>
        <v>348</v>
      </c>
      <c r="J138" s="146">
        <f>Wrocław!A123</f>
        <v>120</v>
      </c>
      <c r="K138" s="144" t="str">
        <f>Wrocław!E123</f>
        <v>CH Magnolia</v>
      </c>
      <c r="L138" s="42">
        <f>Wrocław!AH123</f>
        <v>814</v>
      </c>
      <c r="M138" s="42">
        <f>Wrocław!BK123</f>
        <v>1296</v>
      </c>
      <c r="N138" s="42">
        <f>Wrocław!BL123</f>
        <v>1861</v>
      </c>
      <c r="O138" s="42">
        <f>Wrocław!BM123</f>
        <v>400</v>
      </c>
    </row>
    <row r="139" spans="2:15">
      <c r="B139" s="146">
        <f>Wrocław!A124</f>
        <v>121</v>
      </c>
      <c r="C139" s="144" t="str">
        <f>Wrocław!E124</f>
        <v>Kwiska</v>
      </c>
      <c r="D139" s="42">
        <f>Wrocław!AE124</f>
        <v>2949</v>
      </c>
      <c r="E139" s="42">
        <f>Wrocław!AF124</f>
        <v>2793</v>
      </c>
      <c r="F139" s="42">
        <f>Wrocław!BF124</f>
        <v>2883.5994026583166</v>
      </c>
      <c r="G139" s="42">
        <f>Wrocław!BG124</f>
        <v>678</v>
      </c>
      <c r="H139" s="42">
        <f>Wrocław!BH124</f>
        <v>626</v>
      </c>
      <c r="J139" s="146">
        <f>Wrocław!A124</f>
        <v>121</v>
      </c>
      <c r="K139" s="144" t="str">
        <f>Wrocław!E124</f>
        <v>Kwiska</v>
      </c>
      <c r="L139" s="42">
        <f>Wrocław!AH124</f>
        <v>1007</v>
      </c>
      <c r="M139" s="42">
        <f>Wrocław!BK124</f>
        <v>991</v>
      </c>
      <c r="N139" s="42">
        <f>Wrocław!BL124</f>
        <v>1026</v>
      </c>
      <c r="O139" s="42">
        <f>Wrocław!BM124</f>
        <v>478</v>
      </c>
    </row>
    <row r="140" spans="2:15">
      <c r="B140" s="146">
        <f>Wrocław!A125</f>
        <v>122</v>
      </c>
      <c r="C140" s="144" t="str">
        <f>Wrocław!E125</f>
        <v>Bystrzycka</v>
      </c>
      <c r="D140" s="42">
        <f>Wrocław!AE125</f>
        <v>567</v>
      </c>
      <c r="E140" s="42">
        <f>Wrocław!AF125</f>
        <v>526</v>
      </c>
      <c r="F140" s="42">
        <f>Wrocław!BF125</f>
        <v>543.06240093028089</v>
      </c>
      <c r="G140" s="42">
        <f>Wrocław!BG125</f>
        <v>1139</v>
      </c>
      <c r="H140" s="42">
        <f>Wrocław!BH125</f>
        <v>765</v>
      </c>
      <c r="J140" s="146">
        <f>Wrocław!A125</f>
        <v>122</v>
      </c>
      <c r="K140" s="144" t="str">
        <f>Wrocław!E125</f>
        <v>Bystrzycka</v>
      </c>
      <c r="L140" s="42">
        <f>Wrocław!AH125</f>
        <v>629</v>
      </c>
      <c r="M140" s="42">
        <f>Wrocław!BK125</f>
        <v>1017</v>
      </c>
      <c r="N140" s="42">
        <f>Wrocław!BL125</f>
        <v>1270</v>
      </c>
      <c r="O140" s="42">
        <f>Wrocław!BM125</f>
        <v>635</v>
      </c>
    </row>
    <row r="141" spans="2:15">
      <c r="B141" s="146">
        <f>Wrocław!A126</f>
        <v>123</v>
      </c>
      <c r="C141" s="144" t="str">
        <f>Wrocław!E126</f>
        <v>DSW/WSB</v>
      </c>
      <c r="D141" s="42">
        <f>Wrocław!AE126</f>
        <v>0</v>
      </c>
      <c r="E141" s="42">
        <f>Wrocław!AF126</f>
        <v>0</v>
      </c>
      <c r="F141" s="42">
        <f>Wrocław!BF126</f>
        <v>0</v>
      </c>
      <c r="G141" s="42">
        <f>Wrocław!BG126</f>
        <v>60</v>
      </c>
      <c r="H141" s="42">
        <f>Wrocław!BH126</f>
        <v>339</v>
      </c>
      <c r="J141" s="146">
        <f>Wrocław!A126</f>
        <v>123</v>
      </c>
      <c r="K141" s="144" t="str">
        <f>Wrocław!E126</f>
        <v>DSW/WSB</v>
      </c>
      <c r="L141" s="42">
        <f>Wrocław!AH126</f>
        <v>1642</v>
      </c>
      <c r="M141" s="42">
        <f>Wrocław!BK126</f>
        <v>1218</v>
      </c>
      <c r="N141" s="42">
        <f>Wrocław!BL126</f>
        <v>1278</v>
      </c>
      <c r="O141" s="42">
        <f>Wrocław!BM126</f>
        <v>408</v>
      </c>
    </row>
    <row r="142" spans="2:15">
      <c r="B142" s="146">
        <f>Wrocław!A127</f>
        <v>124</v>
      </c>
      <c r="C142" s="144" t="str">
        <f>Wrocław!E127</f>
        <v>Wrocławski park Przemysłowy</v>
      </c>
      <c r="D142" s="42">
        <f>Wrocław!AE127</f>
        <v>0</v>
      </c>
      <c r="E142" s="42">
        <f>Wrocław!AF127</f>
        <v>0</v>
      </c>
      <c r="F142" s="42">
        <f>Wrocław!BF127</f>
        <v>0</v>
      </c>
      <c r="G142" s="42">
        <f>Wrocław!BG127</f>
        <v>765</v>
      </c>
      <c r="H142" s="42">
        <f>Wrocław!BH127</f>
        <v>870</v>
      </c>
      <c r="J142" s="146">
        <f>Wrocław!A127</f>
        <v>124</v>
      </c>
      <c r="K142" s="144" t="str">
        <f>Wrocław!E127</f>
        <v>Wrocławski park Przemysłowy</v>
      </c>
      <c r="L142" s="42">
        <f>Wrocław!AH127</f>
        <v>3234</v>
      </c>
      <c r="M142" s="42">
        <f>Wrocław!BK127</f>
        <v>3541</v>
      </c>
      <c r="N142" s="42">
        <f>Wrocław!BL127</f>
        <v>3036</v>
      </c>
      <c r="O142" s="42">
        <f>Wrocław!BM127</f>
        <v>800</v>
      </c>
    </row>
    <row r="143" spans="2:15">
      <c r="B143" s="146">
        <f>Wrocław!A128</f>
        <v>125</v>
      </c>
      <c r="C143" s="144" t="str">
        <f>Wrocław!E128</f>
        <v>Otyńska</v>
      </c>
      <c r="D143" s="42">
        <f>Wrocław!AE128</f>
        <v>139</v>
      </c>
      <c r="E143" s="42">
        <f>Wrocław!AF128</f>
        <v>134</v>
      </c>
      <c r="F143" s="42">
        <f>Wrocław!BF128</f>
        <v>138.34669529402592</v>
      </c>
      <c r="G143" s="42">
        <f>Wrocław!BG128</f>
        <v>226</v>
      </c>
      <c r="H143" s="42">
        <f>Wrocław!BH128</f>
        <v>130</v>
      </c>
      <c r="J143" s="146">
        <f>Wrocław!A128</f>
        <v>125</v>
      </c>
      <c r="K143" s="144" t="str">
        <f>Wrocław!E128</f>
        <v>Otyńska</v>
      </c>
      <c r="L143" s="42">
        <f>Wrocław!AH128</f>
        <v>1487</v>
      </c>
      <c r="M143" s="42">
        <f>Wrocław!BK128</f>
        <v>756</v>
      </c>
      <c r="N143" s="42">
        <f>Wrocław!BL128</f>
        <v>809</v>
      </c>
      <c r="O143" s="42">
        <f>Wrocław!BM128</f>
        <v>121</v>
      </c>
    </row>
    <row r="144" spans="2:15">
      <c r="B144" s="146">
        <f>Wrocław!A129</f>
        <v>126</v>
      </c>
      <c r="C144" s="144" t="str">
        <f>Wrocław!E129</f>
        <v>Hutmen/FAT</v>
      </c>
      <c r="D144" s="42">
        <f>Wrocław!AE129</f>
        <v>15</v>
      </c>
      <c r="E144" s="42">
        <f>Wrocław!AF129</f>
        <v>14</v>
      </c>
      <c r="F144" s="42">
        <f>Wrocław!BF129</f>
        <v>14.454132344151962</v>
      </c>
      <c r="G144" s="42">
        <f>Wrocław!BG129</f>
        <v>1131</v>
      </c>
      <c r="H144" s="42">
        <f>Wrocław!BH129</f>
        <v>1592</v>
      </c>
      <c r="J144" s="146">
        <f>Wrocław!A129</f>
        <v>126</v>
      </c>
      <c r="K144" s="144" t="str">
        <f>Wrocław!E129</f>
        <v>Hutmen/FAT</v>
      </c>
      <c r="L144" s="42">
        <f>Wrocław!AH129</f>
        <v>2548</v>
      </c>
      <c r="M144" s="42">
        <f>Wrocław!BK129</f>
        <v>2444</v>
      </c>
      <c r="N144" s="42">
        <f>Wrocław!BL129</f>
        <v>1774</v>
      </c>
      <c r="O144" s="42">
        <f>Wrocław!BM129</f>
        <v>1278</v>
      </c>
    </row>
    <row r="145" spans="2:15">
      <c r="B145" s="146">
        <f>Wrocław!A130</f>
        <v>127</v>
      </c>
      <c r="C145" s="144" t="str">
        <f>Wrocław!E130</f>
        <v>Inżynierska</v>
      </c>
      <c r="D145" s="42">
        <f>Wrocław!AE130</f>
        <v>1220</v>
      </c>
      <c r="E145" s="42">
        <f>Wrocław!AF130</f>
        <v>1140</v>
      </c>
      <c r="F145" s="42">
        <f>Wrocław!BF130</f>
        <v>1176.9793480238027</v>
      </c>
      <c r="G145" s="42">
        <f>Wrocław!BG130</f>
        <v>0</v>
      </c>
      <c r="H145" s="42">
        <f>Wrocław!BH130</f>
        <v>0</v>
      </c>
      <c r="J145" s="146">
        <f>Wrocław!A130</f>
        <v>127</v>
      </c>
      <c r="K145" s="144" t="str">
        <f>Wrocław!E130</f>
        <v>Inżynierska</v>
      </c>
      <c r="L145" s="42">
        <f>Wrocław!AH130</f>
        <v>946</v>
      </c>
      <c r="M145" s="42">
        <f>Wrocław!BK130</f>
        <v>0</v>
      </c>
      <c r="N145" s="42">
        <f>Wrocław!BL130</f>
        <v>0</v>
      </c>
      <c r="O145" s="42">
        <f>Wrocław!BM130</f>
        <v>0</v>
      </c>
    </row>
    <row r="146" spans="2:15">
      <c r="B146" s="146">
        <f>Wrocław!A131</f>
        <v>128</v>
      </c>
      <c r="C146" s="144" t="str">
        <f>Wrocław!E131</f>
        <v>Pl. Bzowy</v>
      </c>
      <c r="D146" s="42">
        <f>Wrocław!AE131</f>
        <v>2091</v>
      </c>
      <c r="E146" s="42">
        <f>Wrocław!AF131</f>
        <v>1974</v>
      </c>
      <c r="F146" s="42">
        <f>Wrocław!BF131</f>
        <v>2038.0326605254268</v>
      </c>
      <c r="G146" s="42">
        <f>Wrocław!BG131</f>
        <v>0</v>
      </c>
      <c r="H146" s="42">
        <f>Wrocław!BH131</f>
        <v>0</v>
      </c>
      <c r="J146" s="146">
        <f>Wrocław!A131</f>
        <v>128</v>
      </c>
      <c r="K146" s="144" t="str">
        <f>Wrocław!E131</f>
        <v>Pl. Bzowy</v>
      </c>
      <c r="L146" s="42">
        <f>Wrocław!AH131</f>
        <v>542</v>
      </c>
      <c r="M146" s="42">
        <f>Wrocław!BK131</f>
        <v>0</v>
      </c>
      <c r="N146" s="42">
        <f>Wrocław!BL131</f>
        <v>0</v>
      </c>
      <c r="O146" s="42">
        <f>Wrocław!BM131</f>
        <v>0</v>
      </c>
    </row>
    <row r="147" spans="2:15">
      <c r="B147" s="146">
        <f>Wrocław!A132</f>
        <v>129</v>
      </c>
      <c r="C147" s="144" t="str">
        <f>Wrocław!E132</f>
        <v>Al. Pracy</v>
      </c>
      <c r="D147" s="42">
        <f>Wrocław!AE132</f>
        <v>2941</v>
      </c>
      <c r="E147" s="42">
        <f>Wrocław!AF132</f>
        <v>2775</v>
      </c>
      <c r="F147" s="42">
        <f>Wrocław!BF132</f>
        <v>3323.4180011303692</v>
      </c>
      <c r="G147" s="42">
        <f>Wrocław!BG132</f>
        <v>1148</v>
      </c>
      <c r="H147" s="42">
        <f>Wrocław!BH132</f>
        <v>687</v>
      </c>
      <c r="J147" s="146">
        <f>Wrocław!A132</f>
        <v>129</v>
      </c>
      <c r="K147" s="144" t="str">
        <f>Wrocław!E132</f>
        <v>Al. Pracy</v>
      </c>
      <c r="L147" s="42">
        <f>Wrocław!AH132</f>
        <v>1016</v>
      </c>
      <c r="M147" s="42">
        <f>Wrocław!BK132</f>
        <v>1496</v>
      </c>
      <c r="N147" s="42">
        <f>Wrocław!BL132</f>
        <v>1531</v>
      </c>
      <c r="O147" s="42">
        <f>Wrocław!BM132</f>
        <v>478</v>
      </c>
    </row>
    <row r="148" spans="2:15">
      <c r="B148" s="146">
        <f>Wrocław!A133</f>
        <v>130</v>
      </c>
      <c r="C148" s="144" t="str">
        <f>Wrocław!E133</f>
        <v>Ostrowskiego</v>
      </c>
      <c r="D148" s="42">
        <f>Wrocław!AE133</f>
        <v>2169</v>
      </c>
      <c r="E148" s="42">
        <f>Wrocław!AF133</f>
        <v>2066</v>
      </c>
      <c r="F148" s="42">
        <f>Wrocław!BF133</f>
        <v>2133.0169587869968</v>
      </c>
      <c r="G148" s="42">
        <f>Wrocław!BG133</f>
        <v>191</v>
      </c>
      <c r="H148" s="42">
        <f>Wrocław!BH133</f>
        <v>200</v>
      </c>
      <c r="J148" s="146">
        <f>Wrocław!A133</f>
        <v>130</v>
      </c>
      <c r="K148" s="144" t="str">
        <f>Wrocław!E133</f>
        <v>Ostrowskiego</v>
      </c>
      <c r="L148" s="42">
        <f>Wrocław!AH133</f>
        <v>6311</v>
      </c>
      <c r="M148" s="42">
        <f>Wrocław!BK133</f>
        <v>356</v>
      </c>
      <c r="N148" s="42">
        <f>Wrocław!BL133</f>
        <v>278</v>
      </c>
      <c r="O148" s="42">
        <f>Wrocław!BM133</f>
        <v>252</v>
      </c>
    </row>
    <row r="149" spans="2:15">
      <c r="B149" s="146">
        <f>Wrocław!A134</f>
        <v>131</v>
      </c>
      <c r="C149" s="144" t="str">
        <f>Wrocław!E134</f>
        <v>Grabiszynek</v>
      </c>
      <c r="D149" s="42">
        <f>Wrocław!AE134</f>
        <v>2597</v>
      </c>
      <c r="E149" s="42">
        <f>Wrocław!AF134</f>
        <v>2440</v>
      </c>
      <c r="F149" s="42">
        <f>Wrocław!BF134</f>
        <v>2519.148779980771</v>
      </c>
      <c r="G149" s="42">
        <f>Wrocław!BG134</f>
        <v>139</v>
      </c>
      <c r="H149" s="42">
        <f>Wrocław!BH134</f>
        <v>43</v>
      </c>
      <c r="J149" s="146">
        <f>Wrocław!A134</f>
        <v>131</v>
      </c>
      <c r="K149" s="144" t="str">
        <f>Wrocław!E134</f>
        <v>Grabiszynek</v>
      </c>
      <c r="L149" s="42">
        <f>Wrocław!AH134</f>
        <v>1517</v>
      </c>
      <c r="M149" s="42">
        <f>Wrocław!BK134</f>
        <v>330</v>
      </c>
      <c r="N149" s="42">
        <f>Wrocław!BL134</f>
        <v>408</v>
      </c>
      <c r="O149" s="42">
        <f>Wrocław!BM134</f>
        <v>78</v>
      </c>
    </row>
    <row r="150" spans="2:15">
      <c r="B150" s="146">
        <f>Wrocław!A135</f>
        <v>132</v>
      </c>
      <c r="C150" s="144" t="str">
        <f>Wrocław!E135</f>
        <v>Blacharska</v>
      </c>
      <c r="D150" s="42">
        <f>Wrocław!AE135</f>
        <v>2707</v>
      </c>
      <c r="E150" s="42">
        <f>Wrocław!AF135</f>
        <v>2440</v>
      </c>
      <c r="F150" s="42">
        <f>Wrocław!BF135</f>
        <v>4724.4364004885274</v>
      </c>
      <c r="G150" s="42">
        <f>Wrocław!BG135</f>
        <v>1757</v>
      </c>
      <c r="H150" s="42">
        <f>Wrocław!BH135</f>
        <v>1131</v>
      </c>
      <c r="J150" s="146">
        <f>Wrocław!A135</f>
        <v>132</v>
      </c>
      <c r="K150" s="144" t="str">
        <f>Wrocław!E135</f>
        <v>Blacharska</v>
      </c>
      <c r="L150" s="42">
        <f>Wrocław!AH135</f>
        <v>913</v>
      </c>
      <c r="M150" s="42">
        <f>Wrocław!BK135</f>
        <v>1435</v>
      </c>
      <c r="N150" s="42">
        <f>Wrocław!BL135</f>
        <v>1113</v>
      </c>
      <c r="O150" s="42">
        <f>Wrocław!BM135</f>
        <v>756</v>
      </c>
    </row>
    <row r="151" spans="2:15">
      <c r="B151" s="146">
        <f>Wrocław!A136</f>
        <v>133</v>
      </c>
      <c r="C151" s="144" t="str">
        <f>Wrocław!E136</f>
        <v>CH Borek</v>
      </c>
      <c r="D151" s="42">
        <f>Wrocław!AE136</f>
        <v>0</v>
      </c>
      <c r="E151" s="42">
        <f>Wrocław!AF136</f>
        <v>0</v>
      </c>
      <c r="F151" s="42">
        <f>Wrocław!BF136</f>
        <v>0</v>
      </c>
      <c r="G151" s="42">
        <f>Wrocław!BG136</f>
        <v>356</v>
      </c>
      <c r="H151" s="42">
        <f>Wrocław!BH136</f>
        <v>417</v>
      </c>
      <c r="J151" s="146">
        <f>Wrocław!A136</f>
        <v>133</v>
      </c>
      <c r="K151" s="144" t="str">
        <f>Wrocław!E136</f>
        <v>CH Borek</v>
      </c>
      <c r="L151" s="42">
        <f>Wrocław!AH136</f>
        <v>72</v>
      </c>
      <c r="M151" s="42">
        <f>Wrocław!BK136</f>
        <v>443</v>
      </c>
      <c r="N151" s="42">
        <f>Wrocław!BL136</f>
        <v>243</v>
      </c>
      <c r="O151" s="42">
        <f>Wrocław!BM136</f>
        <v>234</v>
      </c>
    </row>
    <row r="152" spans="2:15">
      <c r="B152" s="146">
        <f>Wrocław!A137</f>
        <v>134</v>
      </c>
      <c r="C152" s="144" t="str">
        <f>Wrocław!E137</f>
        <v>Pl. M. Anielewicza</v>
      </c>
      <c r="D152" s="42">
        <f>Wrocław!AE137</f>
        <v>1299</v>
      </c>
      <c r="E152" s="42">
        <f>Wrocław!AF137</f>
        <v>1222</v>
      </c>
      <c r="F152" s="42">
        <f>Wrocław!BF137</f>
        <v>1261.6392660395497</v>
      </c>
      <c r="G152" s="42">
        <f>Wrocław!BG137</f>
        <v>0</v>
      </c>
      <c r="H152" s="42">
        <f>Wrocław!BH137</f>
        <v>0</v>
      </c>
      <c r="J152" s="146">
        <f>Wrocław!A137</f>
        <v>134</v>
      </c>
      <c r="K152" s="144" t="str">
        <f>Wrocław!E137</f>
        <v>Pl. M. Anielewicza</v>
      </c>
      <c r="L152" s="42">
        <f>Wrocław!AH137</f>
        <v>425</v>
      </c>
      <c r="M152" s="42">
        <f>Wrocław!BK137</f>
        <v>0</v>
      </c>
      <c r="N152" s="42">
        <f>Wrocław!BL137</f>
        <v>0</v>
      </c>
      <c r="O152" s="42">
        <f>Wrocław!BM137</f>
        <v>0</v>
      </c>
    </row>
    <row r="153" spans="2:15">
      <c r="B153" s="146">
        <f>Wrocław!A138</f>
        <v>135</v>
      </c>
      <c r="C153" s="144" t="str">
        <f>Wrocław!E138</f>
        <v>Borek</v>
      </c>
      <c r="D153" s="42">
        <f>Wrocław!AE138</f>
        <v>3827</v>
      </c>
      <c r="E153" s="42">
        <f>Wrocław!AF138</f>
        <v>3671</v>
      </c>
      <c r="F153" s="42">
        <f>Wrocław!BF138</f>
        <v>4391.9913565730321</v>
      </c>
      <c r="G153" s="42">
        <f>Wrocław!BG138</f>
        <v>1853</v>
      </c>
      <c r="H153" s="42">
        <f>Wrocław!BH138</f>
        <v>1513</v>
      </c>
      <c r="J153" s="146">
        <f>Wrocław!A138</f>
        <v>135</v>
      </c>
      <c r="K153" s="144" t="str">
        <f>Wrocław!E138</f>
        <v>Borek</v>
      </c>
      <c r="L153" s="42">
        <f>Wrocław!AH138</f>
        <v>2386</v>
      </c>
      <c r="M153" s="42">
        <f>Wrocław!BK138</f>
        <v>1722</v>
      </c>
      <c r="N153" s="42">
        <f>Wrocław!BL138</f>
        <v>1827</v>
      </c>
      <c r="O153" s="42">
        <f>Wrocław!BM138</f>
        <v>974</v>
      </c>
    </row>
    <row r="154" spans="2:15">
      <c r="B154" s="146">
        <f>Wrocław!A139</f>
        <v>136</v>
      </c>
      <c r="C154" s="144" t="str">
        <f>Wrocław!E139</f>
        <v>Park Południowy</v>
      </c>
      <c r="D154" s="42">
        <f>Wrocław!AE139</f>
        <v>35</v>
      </c>
      <c r="E154" s="42">
        <f>Wrocław!AF139</f>
        <v>35</v>
      </c>
      <c r="F154" s="42">
        <f>Wrocław!BF139</f>
        <v>36.135330860379909</v>
      </c>
      <c r="G154" s="42">
        <f>Wrocław!BG139</f>
        <v>530</v>
      </c>
      <c r="H154" s="42">
        <f>Wrocław!BH139</f>
        <v>835</v>
      </c>
      <c r="J154" s="146">
        <f>Wrocław!A139</f>
        <v>136</v>
      </c>
      <c r="K154" s="144" t="str">
        <f>Wrocław!E139</f>
        <v>Park Południowy</v>
      </c>
      <c r="L154" s="42">
        <f>Wrocław!AH139</f>
        <v>588</v>
      </c>
      <c r="M154" s="42">
        <f>Wrocław!BK139</f>
        <v>835</v>
      </c>
      <c r="N154" s="42">
        <f>Wrocław!BL139</f>
        <v>765</v>
      </c>
      <c r="O154" s="42">
        <f>Wrocław!BM139</f>
        <v>652</v>
      </c>
    </row>
    <row r="155" spans="2:15">
      <c r="B155" s="146">
        <f>Wrocław!A140</f>
        <v>137</v>
      </c>
      <c r="C155" s="144" t="str">
        <f>Wrocław!E140</f>
        <v>Januszowicka</v>
      </c>
      <c r="D155" s="42">
        <f>Wrocław!AE140</f>
        <v>2229</v>
      </c>
      <c r="E155" s="42">
        <f>Wrocław!AF140</f>
        <v>2115</v>
      </c>
      <c r="F155" s="42">
        <f>Wrocław!BF140</f>
        <v>2183.6064219915288</v>
      </c>
      <c r="G155" s="42">
        <f>Wrocław!BG140</f>
        <v>478</v>
      </c>
      <c r="H155" s="42">
        <f>Wrocław!BH140</f>
        <v>287</v>
      </c>
      <c r="J155" s="146">
        <f>Wrocław!A140</f>
        <v>137</v>
      </c>
      <c r="K155" s="144" t="str">
        <f>Wrocław!E140</f>
        <v>Januszowicka</v>
      </c>
      <c r="L155" s="42">
        <f>Wrocław!AH140</f>
        <v>1347</v>
      </c>
      <c r="M155" s="42">
        <f>Wrocław!BK140</f>
        <v>522</v>
      </c>
      <c r="N155" s="42">
        <f>Wrocław!BL140</f>
        <v>548</v>
      </c>
      <c r="O155" s="42">
        <f>Wrocław!BM140</f>
        <v>147</v>
      </c>
    </row>
    <row r="156" spans="2:15">
      <c r="B156" s="146">
        <f>Wrocław!A141</f>
        <v>138</v>
      </c>
      <c r="C156" s="144" t="str">
        <f>Wrocław!E141</f>
        <v>Sudecka</v>
      </c>
      <c r="D156" s="42">
        <f>Wrocław!AE141</f>
        <v>2938</v>
      </c>
      <c r="E156" s="42">
        <f>Wrocław!AF141</f>
        <v>2799</v>
      </c>
      <c r="F156" s="42">
        <f>Wrocław!BF141</f>
        <v>2889.7940308058101</v>
      </c>
      <c r="G156" s="42">
        <f>Wrocław!BG141</f>
        <v>495</v>
      </c>
      <c r="H156" s="42">
        <f>Wrocław!BH141</f>
        <v>382</v>
      </c>
      <c r="J156" s="146">
        <f>Wrocław!A141</f>
        <v>138</v>
      </c>
      <c r="K156" s="144" t="str">
        <f>Wrocław!E141</f>
        <v>Sudecka</v>
      </c>
      <c r="L156" s="42">
        <f>Wrocław!AH141</f>
        <v>2516</v>
      </c>
      <c r="M156" s="42">
        <f>Wrocław!BK141</f>
        <v>617</v>
      </c>
      <c r="N156" s="42">
        <f>Wrocław!BL141</f>
        <v>609</v>
      </c>
      <c r="O156" s="42">
        <f>Wrocław!BM141</f>
        <v>408</v>
      </c>
    </row>
    <row r="157" spans="2:15">
      <c r="B157" s="146">
        <f>Wrocław!A142</f>
        <v>139</v>
      </c>
      <c r="C157" s="144" t="str">
        <f>Wrocław!E142</f>
        <v>Weigla Szpital</v>
      </c>
      <c r="D157" s="42">
        <f>Wrocław!AE142</f>
        <v>2514</v>
      </c>
      <c r="E157" s="42">
        <f>Wrocław!AF142</f>
        <v>2374</v>
      </c>
      <c r="F157" s="42">
        <f>Wrocław!BF142</f>
        <v>2451.0078703583399</v>
      </c>
      <c r="G157" s="42">
        <f>Wrocław!BG142</f>
        <v>2253</v>
      </c>
      <c r="H157" s="42">
        <f>Wrocław!BH142</f>
        <v>1940</v>
      </c>
      <c r="J157" s="146">
        <f>Wrocław!A142</f>
        <v>139</v>
      </c>
      <c r="K157" s="144" t="str">
        <f>Wrocław!E142</f>
        <v>Weigla Szpital</v>
      </c>
      <c r="L157" s="42">
        <f>Wrocław!AH142</f>
        <v>17646</v>
      </c>
      <c r="M157" s="42">
        <f>Wrocław!BK142</f>
        <v>3532</v>
      </c>
      <c r="N157" s="42">
        <f>Wrocław!BL142</f>
        <v>3219</v>
      </c>
      <c r="O157" s="42">
        <f>Wrocław!BM142</f>
        <v>1452</v>
      </c>
    </row>
    <row r="158" spans="2:15">
      <c r="B158" s="146">
        <f>Wrocław!A143</f>
        <v>140</v>
      </c>
      <c r="C158" s="144" t="str">
        <f>Wrocław!E143</f>
        <v>Akademia Medyczna</v>
      </c>
      <c r="D158" s="42">
        <f>Wrocław!AE143</f>
        <v>288</v>
      </c>
      <c r="E158" s="42">
        <f>Wrocław!AF143</f>
        <v>277</v>
      </c>
      <c r="F158" s="42">
        <f>Wrocław!BF143</f>
        <v>285.98533280929246</v>
      </c>
      <c r="G158" s="42">
        <f>Wrocław!BG143</f>
        <v>2062</v>
      </c>
      <c r="H158" s="42">
        <f>Wrocław!BH143</f>
        <v>1861</v>
      </c>
      <c r="J158" s="146">
        <f>Wrocław!A143</f>
        <v>140</v>
      </c>
      <c r="K158" s="144" t="str">
        <f>Wrocław!E143</f>
        <v>Akademia Medyczna</v>
      </c>
      <c r="L158" s="42">
        <f>Wrocław!AH143</f>
        <v>4126</v>
      </c>
      <c r="M158" s="42">
        <f>Wrocław!BK143</f>
        <v>3636</v>
      </c>
      <c r="N158" s="42">
        <f>Wrocław!BL143</f>
        <v>2488</v>
      </c>
      <c r="O158" s="42">
        <f>Wrocław!BM143</f>
        <v>1322</v>
      </c>
    </row>
    <row r="159" spans="2:15">
      <c r="B159" s="146">
        <f>Wrocław!A144</f>
        <v>141</v>
      </c>
      <c r="C159" s="144" t="str">
        <f>Wrocław!E144</f>
        <v>Jabłeczna</v>
      </c>
      <c r="D159" s="42">
        <f>Wrocław!AE144</f>
        <v>5168</v>
      </c>
      <c r="E159" s="42">
        <f>Wrocław!AF144</f>
        <v>4894</v>
      </c>
      <c r="F159" s="42">
        <f>Wrocław!BF144</f>
        <v>5052.7516923056937</v>
      </c>
      <c r="G159" s="42">
        <f>Wrocław!BG144</f>
        <v>1096</v>
      </c>
      <c r="H159" s="42">
        <f>Wrocław!BH144</f>
        <v>487</v>
      </c>
      <c r="J159" s="146">
        <f>Wrocław!A144</f>
        <v>141</v>
      </c>
      <c r="K159" s="144" t="str">
        <f>Wrocław!E144</f>
        <v>Jabłeczna</v>
      </c>
      <c r="L159" s="42">
        <f>Wrocław!AH144</f>
        <v>1146</v>
      </c>
      <c r="M159" s="42">
        <f>Wrocław!BK144</f>
        <v>1183</v>
      </c>
      <c r="N159" s="42">
        <f>Wrocław!BL144</f>
        <v>1644</v>
      </c>
      <c r="O159" s="42">
        <f>Wrocław!BM144</f>
        <v>304</v>
      </c>
    </row>
    <row r="160" spans="2:15">
      <c r="B160" s="146">
        <f>Wrocław!A145</f>
        <v>142</v>
      </c>
      <c r="C160" s="144" t="str">
        <f>Wrocław!E145</f>
        <v>Długopolska</v>
      </c>
      <c r="D160" s="42">
        <f>Wrocław!AE145</f>
        <v>3931</v>
      </c>
      <c r="E160" s="42">
        <f>Wrocław!AF145</f>
        <v>3563</v>
      </c>
      <c r="F160" s="42">
        <f>Wrocław!BF145</f>
        <v>3678.5766815866746</v>
      </c>
      <c r="G160" s="42">
        <f>Wrocław!BG145</f>
        <v>530</v>
      </c>
      <c r="H160" s="42">
        <f>Wrocław!BH145</f>
        <v>382</v>
      </c>
      <c r="J160" s="146">
        <f>Wrocław!A145</f>
        <v>142</v>
      </c>
      <c r="K160" s="144" t="str">
        <f>Wrocław!E145</f>
        <v>Długopolska</v>
      </c>
      <c r="L160" s="42">
        <f>Wrocław!AH145</f>
        <v>1482</v>
      </c>
      <c r="M160" s="42">
        <f>Wrocław!BK145</f>
        <v>400</v>
      </c>
      <c r="N160" s="42">
        <f>Wrocław!BL145</f>
        <v>435</v>
      </c>
      <c r="O160" s="42">
        <f>Wrocław!BM145</f>
        <v>261</v>
      </c>
    </row>
    <row r="161" spans="2:15">
      <c r="B161" s="146">
        <f>Wrocław!A146</f>
        <v>143</v>
      </c>
      <c r="C161" s="144" t="str">
        <f>Wrocław!E146</f>
        <v>Gaj</v>
      </c>
      <c r="D161" s="42">
        <f>Wrocław!AE146</f>
        <v>7131</v>
      </c>
      <c r="E161" s="42">
        <f>Wrocław!AF146</f>
        <v>6772</v>
      </c>
      <c r="F161" s="42">
        <f>Wrocław!BF146</f>
        <v>7608.035803146845</v>
      </c>
      <c r="G161" s="42">
        <f>Wrocław!BG146</f>
        <v>3123</v>
      </c>
      <c r="H161" s="42">
        <f>Wrocław!BH146</f>
        <v>2227</v>
      </c>
      <c r="J161" s="146">
        <f>Wrocław!A146</f>
        <v>143</v>
      </c>
      <c r="K161" s="144" t="str">
        <f>Wrocław!E146</f>
        <v>Gaj</v>
      </c>
      <c r="L161" s="42">
        <f>Wrocław!AH146</f>
        <v>1739</v>
      </c>
      <c r="M161" s="42">
        <f>Wrocław!BK146</f>
        <v>2671</v>
      </c>
      <c r="N161" s="42">
        <f>Wrocław!BL146</f>
        <v>2879</v>
      </c>
      <c r="O161" s="42">
        <f>Wrocław!BM146</f>
        <v>1139</v>
      </c>
    </row>
    <row r="162" spans="2:15">
      <c r="B162" s="146">
        <f>Wrocław!A147</f>
        <v>144</v>
      </c>
      <c r="C162" s="144" t="str">
        <f>Wrocław!E147</f>
        <v>Ferio Gaj</v>
      </c>
      <c r="D162" s="42">
        <f>Wrocław!AE147</f>
        <v>3691</v>
      </c>
      <c r="E162" s="42">
        <f>Wrocław!AF147</f>
        <v>3266</v>
      </c>
      <c r="F162" s="42">
        <f>Wrocław!BF147</f>
        <v>3371.9425882857363</v>
      </c>
      <c r="G162" s="42">
        <f>Wrocław!BG147</f>
        <v>2523</v>
      </c>
      <c r="H162" s="42">
        <f>Wrocław!BH147</f>
        <v>1679</v>
      </c>
      <c r="J162" s="146">
        <f>Wrocław!A147</f>
        <v>144</v>
      </c>
      <c r="K162" s="144" t="str">
        <f>Wrocław!E147</f>
        <v>Ferio Gaj</v>
      </c>
      <c r="L162" s="42">
        <f>Wrocław!AH147</f>
        <v>1493</v>
      </c>
      <c r="M162" s="42">
        <f>Wrocław!BK147</f>
        <v>1339</v>
      </c>
      <c r="N162" s="42">
        <f>Wrocław!BL147</f>
        <v>1235</v>
      </c>
      <c r="O162" s="42">
        <f>Wrocław!BM147</f>
        <v>548</v>
      </c>
    </row>
    <row r="163" spans="2:15">
      <c r="B163" s="146">
        <f>Wrocław!A148</f>
        <v>145</v>
      </c>
      <c r="C163" s="144" t="str">
        <f>Wrocław!E148</f>
        <v>Bardzka Cmentarz</v>
      </c>
      <c r="D163" s="42">
        <f>Wrocław!AE148</f>
        <v>16</v>
      </c>
      <c r="E163" s="42">
        <f>Wrocław!AF148</f>
        <v>15</v>
      </c>
      <c r="F163" s="42">
        <f>Wrocław!BF148</f>
        <v>15.486570368734245</v>
      </c>
      <c r="G163" s="42">
        <f>Wrocław!BG148</f>
        <v>417</v>
      </c>
      <c r="H163" s="42">
        <f>Wrocław!BH148</f>
        <v>522</v>
      </c>
      <c r="J163" s="146">
        <f>Wrocław!A148</f>
        <v>145</v>
      </c>
      <c r="K163" s="144" t="str">
        <f>Wrocław!E148</f>
        <v>Bardzka Cmentarz</v>
      </c>
      <c r="L163" s="42">
        <f>Wrocław!AH148</f>
        <v>687</v>
      </c>
      <c r="M163" s="42">
        <f>Wrocław!BK148</f>
        <v>287</v>
      </c>
      <c r="N163" s="42">
        <f>Wrocław!BL148</f>
        <v>234</v>
      </c>
      <c r="O163" s="42">
        <f>Wrocław!BM148</f>
        <v>443</v>
      </c>
    </row>
    <row r="164" spans="2:15">
      <c r="B164" s="146">
        <f>Wrocław!A149</f>
        <v>146</v>
      </c>
      <c r="C164" s="144" t="str">
        <f>Wrocław!E149</f>
        <v>Tarnogaj</v>
      </c>
      <c r="D164" s="42">
        <f>Wrocław!AE149</f>
        <v>837</v>
      </c>
      <c r="E164" s="42">
        <f>Wrocław!AF149</f>
        <v>684</v>
      </c>
      <c r="F164" s="42">
        <f>Wrocław!BF149</f>
        <v>706.18760881428159</v>
      </c>
      <c r="G164" s="42">
        <f>Wrocław!BG149</f>
        <v>1757</v>
      </c>
      <c r="H164" s="42">
        <f>Wrocław!BH149</f>
        <v>1244</v>
      </c>
      <c r="J164" s="146">
        <f>Wrocław!A149</f>
        <v>146</v>
      </c>
      <c r="K164" s="144" t="str">
        <f>Wrocław!E149</f>
        <v>Tarnogaj</v>
      </c>
      <c r="L164" s="42">
        <f>Wrocław!AH149</f>
        <v>1971</v>
      </c>
      <c r="M164" s="42">
        <f>Wrocław!BK149</f>
        <v>2079</v>
      </c>
      <c r="N164" s="42">
        <f>Wrocław!BL149</f>
        <v>1809</v>
      </c>
      <c r="O164" s="42">
        <f>Wrocław!BM149</f>
        <v>643</v>
      </c>
    </row>
    <row r="165" spans="2:15">
      <c r="B165" s="146">
        <f>Wrocław!A150</f>
        <v>147</v>
      </c>
      <c r="C165" s="144" t="str">
        <f>Wrocław!E150</f>
        <v>Celtycka</v>
      </c>
      <c r="D165" s="42">
        <f>Wrocław!AE150</f>
        <v>1433</v>
      </c>
      <c r="E165" s="42">
        <f>Wrocław!AF150</f>
        <v>1352</v>
      </c>
      <c r="F165" s="42">
        <f>Wrocław!BF150</f>
        <v>1395.8562092352468</v>
      </c>
      <c r="G165" s="42">
        <f>Wrocław!BG150</f>
        <v>452</v>
      </c>
      <c r="H165" s="42">
        <f>Wrocław!BH150</f>
        <v>200</v>
      </c>
      <c r="J165" s="146">
        <f>Wrocław!A150</f>
        <v>147</v>
      </c>
      <c r="K165" s="144" t="str">
        <f>Wrocław!E150</f>
        <v>Celtycka</v>
      </c>
      <c r="L165" s="42">
        <f>Wrocław!AH150</f>
        <v>379</v>
      </c>
      <c r="M165" s="42">
        <f>Wrocław!BK150</f>
        <v>287</v>
      </c>
      <c r="N165" s="42">
        <f>Wrocław!BL150</f>
        <v>330</v>
      </c>
      <c r="O165" s="42">
        <f>Wrocław!BM150</f>
        <v>113</v>
      </c>
    </row>
    <row r="166" spans="2:15">
      <c r="B166" s="146">
        <f>Wrocław!A151</f>
        <v>148</v>
      </c>
      <c r="C166" s="144" t="str">
        <f>Wrocław!E151</f>
        <v>Kolista/Modra</v>
      </c>
      <c r="D166" s="42">
        <f>Wrocław!AE151</f>
        <v>2912</v>
      </c>
      <c r="E166" s="42">
        <f>Wrocław!AF151</f>
        <v>2750</v>
      </c>
      <c r="F166" s="42">
        <f>Wrocław!BF151</f>
        <v>4005.8595353792584</v>
      </c>
      <c r="G166" s="42">
        <f>Wrocław!BG151</f>
        <v>626</v>
      </c>
      <c r="H166" s="42">
        <f>Wrocław!BH151</f>
        <v>269</v>
      </c>
      <c r="J166" s="146">
        <f>Wrocław!A151</f>
        <v>148</v>
      </c>
      <c r="K166" s="144" t="str">
        <f>Wrocław!E151</f>
        <v>Kolista/Modra</v>
      </c>
      <c r="L166" s="42">
        <f>Wrocław!AH151</f>
        <v>825</v>
      </c>
      <c r="M166" s="42">
        <f>Wrocław!BK151</f>
        <v>1070</v>
      </c>
      <c r="N166" s="42">
        <f>Wrocław!BL151</f>
        <v>426</v>
      </c>
      <c r="O166" s="42">
        <f>Wrocław!BM151</f>
        <v>217</v>
      </c>
    </row>
    <row r="167" spans="2:15">
      <c r="B167" s="146">
        <f>Wrocław!A152</f>
        <v>149</v>
      </c>
      <c r="C167" s="144" t="str">
        <f>Wrocław!E152</f>
        <v>Kozanów Stary</v>
      </c>
      <c r="D167" s="42">
        <f>Wrocław!AE152</f>
        <v>5025</v>
      </c>
      <c r="E167" s="42">
        <f>Wrocław!AF152</f>
        <v>4806</v>
      </c>
      <c r="F167" s="42">
        <f>Wrocław!BF152</f>
        <v>4961.8971461424526</v>
      </c>
      <c r="G167" s="42">
        <f>Wrocław!BG152</f>
        <v>548</v>
      </c>
      <c r="H167" s="42">
        <f>Wrocław!BH152</f>
        <v>234</v>
      </c>
      <c r="J167" s="146">
        <f>Wrocław!A152</f>
        <v>149</v>
      </c>
      <c r="K167" s="144" t="str">
        <f>Wrocław!E152</f>
        <v>Kozanów Stary</v>
      </c>
      <c r="L167" s="42">
        <f>Wrocław!AH152</f>
        <v>876</v>
      </c>
      <c r="M167" s="42">
        <f>Wrocław!BK152</f>
        <v>487</v>
      </c>
      <c r="N167" s="42">
        <f>Wrocław!BL152</f>
        <v>287</v>
      </c>
      <c r="O167" s="42">
        <f>Wrocław!BM152</f>
        <v>174</v>
      </c>
    </row>
    <row r="168" spans="2:15">
      <c r="B168" s="146">
        <f>Wrocław!A153</f>
        <v>150</v>
      </c>
      <c r="C168" s="144" t="str">
        <f>Wrocław!E153</f>
        <v>Kozanów Nowy</v>
      </c>
      <c r="D168" s="42">
        <f>Wrocław!AE153</f>
        <v>6719</v>
      </c>
      <c r="E168" s="42">
        <f>Wrocław!AF153</f>
        <v>6389</v>
      </c>
      <c r="F168" s="42">
        <f>Wrocław!BF153</f>
        <v>6596.2465390562065</v>
      </c>
      <c r="G168" s="42">
        <f>Wrocław!BG153</f>
        <v>887</v>
      </c>
      <c r="H168" s="42">
        <f>Wrocław!BH153</f>
        <v>374</v>
      </c>
      <c r="J168" s="146">
        <f>Wrocław!A153</f>
        <v>150</v>
      </c>
      <c r="K168" s="144" t="str">
        <f>Wrocław!E153</f>
        <v>Kozanów Nowy</v>
      </c>
      <c r="L168" s="42">
        <f>Wrocław!AH153</f>
        <v>1579</v>
      </c>
      <c r="M168" s="42">
        <f>Wrocław!BK153</f>
        <v>930</v>
      </c>
      <c r="N168" s="42">
        <f>Wrocław!BL153</f>
        <v>1035</v>
      </c>
      <c r="O168" s="42">
        <f>Wrocław!BM153</f>
        <v>226</v>
      </c>
    </row>
    <row r="169" spans="2:15">
      <c r="B169" s="146">
        <f>Wrocław!A154</f>
        <v>151</v>
      </c>
      <c r="C169" s="144" t="str">
        <f>Wrocław!E154</f>
        <v>Dworska</v>
      </c>
      <c r="D169" s="42">
        <f>Wrocław!AE154</f>
        <v>1883</v>
      </c>
      <c r="E169" s="42">
        <f>Wrocław!AF154</f>
        <v>1724</v>
      </c>
      <c r="F169" s="42">
        <f>Wrocław!BF154</f>
        <v>1779.9231543798562</v>
      </c>
      <c r="G169" s="42">
        <f>Wrocław!BG154</f>
        <v>278</v>
      </c>
      <c r="H169" s="42">
        <f>Wrocław!BH154</f>
        <v>269</v>
      </c>
      <c r="J169" s="146">
        <f>Wrocław!A154</f>
        <v>151</v>
      </c>
      <c r="K169" s="144" t="str">
        <f>Wrocław!E154</f>
        <v>Dworska</v>
      </c>
      <c r="L169" s="42">
        <f>Wrocław!AH154</f>
        <v>591</v>
      </c>
      <c r="M169" s="42">
        <f>Wrocław!BK154</f>
        <v>330</v>
      </c>
      <c r="N169" s="42">
        <f>Wrocław!BL154</f>
        <v>226</v>
      </c>
      <c r="O169" s="42">
        <f>Wrocław!BM154</f>
        <v>147</v>
      </c>
    </row>
    <row r="170" spans="2:15">
      <c r="B170" s="146">
        <f>Wrocław!A155</f>
        <v>152</v>
      </c>
      <c r="C170" s="144" t="str">
        <f>Wrocław!E155</f>
        <v>Stadion</v>
      </c>
      <c r="D170" s="42">
        <f>Wrocław!AE155</f>
        <v>16</v>
      </c>
      <c r="E170" s="42">
        <f>Wrocław!AF155</f>
        <v>14</v>
      </c>
      <c r="F170" s="42">
        <f>Wrocław!BF155</f>
        <v>14.454132344151962</v>
      </c>
      <c r="G170" s="42">
        <f>Wrocław!BG155</f>
        <v>87</v>
      </c>
      <c r="H170" s="42">
        <f>Wrocław!BH155</f>
        <v>60</v>
      </c>
      <c r="J170" s="146">
        <f>Wrocław!A155</f>
        <v>152</v>
      </c>
      <c r="K170" s="144" t="str">
        <f>Wrocław!E155</f>
        <v>Stadion</v>
      </c>
      <c r="L170" s="42">
        <f>Wrocław!AH155</f>
        <v>133</v>
      </c>
      <c r="M170" s="42">
        <f>Wrocław!BK155</f>
        <v>147</v>
      </c>
      <c r="N170" s="42">
        <f>Wrocław!BL155</f>
        <v>165</v>
      </c>
      <c r="O170" s="42">
        <f>Wrocław!BM155</f>
        <v>69</v>
      </c>
    </row>
    <row r="171" spans="2:15">
      <c r="B171" s="146">
        <f>Wrocław!A156</f>
        <v>153</v>
      </c>
      <c r="C171" s="144" t="str">
        <f>Wrocław!E156</f>
        <v>Pilczyce</v>
      </c>
      <c r="D171" s="42">
        <f>Wrocław!AE156</f>
        <v>2735</v>
      </c>
      <c r="E171" s="42">
        <f>Wrocław!AF156</f>
        <v>2573</v>
      </c>
      <c r="F171" s="42">
        <f>Wrocław!BF156</f>
        <v>2656.4630372502143</v>
      </c>
      <c r="G171" s="42">
        <f>Wrocław!BG156</f>
        <v>469</v>
      </c>
      <c r="H171" s="42">
        <f>Wrocław!BH156</f>
        <v>200</v>
      </c>
      <c r="J171" s="146">
        <f>Wrocław!A156</f>
        <v>153</v>
      </c>
      <c r="K171" s="144" t="str">
        <f>Wrocław!E156</f>
        <v>Pilczyce</v>
      </c>
      <c r="L171" s="42">
        <f>Wrocław!AH156</f>
        <v>1124</v>
      </c>
      <c r="M171" s="42">
        <f>Wrocław!BK156</f>
        <v>461</v>
      </c>
      <c r="N171" s="42">
        <f>Wrocław!BL156</f>
        <v>495</v>
      </c>
      <c r="O171" s="42">
        <f>Wrocław!BM156</f>
        <v>113</v>
      </c>
    </row>
    <row r="172" spans="2:15">
      <c r="B172" s="146">
        <f>Wrocław!A157</f>
        <v>154</v>
      </c>
      <c r="C172" s="144" t="str">
        <f>Wrocław!E157</f>
        <v>Hutnicza</v>
      </c>
      <c r="D172" s="42">
        <f>Wrocław!AE157</f>
        <v>2923</v>
      </c>
      <c r="E172" s="42">
        <f>Wrocław!AF157</f>
        <v>2799</v>
      </c>
      <c r="F172" s="42">
        <f>Wrocław!BF157</f>
        <v>2889.7940308058101</v>
      </c>
      <c r="G172" s="42">
        <f>Wrocław!BG157</f>
        <v>548</v>
      </c>
      <c r="H172" s="42">
        <f>Wrocław!BH157</f>
        <v>130</v>
      </c>
      <c r="J172" s="146">
        <f>Wrocław!A157</f>
        <v>154</v>
      </c>
      <c r="K172" s="144" t="str">
        <f>Wrocław!E157</f>
        <v>Hutnicza</v>
      </c>
      <c r="L172" s="42">
        <f>Wrocław!AH157</f>
        <v>4516</v>
      </c>
      <c r="M172" s="42">
        <f>Wrocław!BK157</f>
        <v>687</v>
      </c>
      <c r="N172" s="42">
        <f>Wrocław!BL157</f>
        <v>539</v>
      </c>
      <c r="O172" s="42">
        <f>Wrocław!BM157</f>
        <v>113</v>
      </c>
    </row>
    <row r="173" spans="2:15">
      <c r="B173" s="146">
        <f>Wrocław!A158</f>
        <v>155</v>
      </c>
      <c r="C173" s="144" t="str">
        <f>Wrocław!E158</f>
        <v>Metalowców</v>
      </c>
      <c r="D173" s="42">
        <f>Wrocław!AE158</f>
        <v>145</v>
      </c>
      <c r="E173" s="42">
        <f>Wrocław!AF158</f>
        <v>131</v>
      </c>
      <c r="F173" s="42">
        <f>Wrocław!BF158</f>
        <v>135.24938122027908</v>
      </c>
      <c r="G173" s="42">
        <f>Wrocław!BG158</f>
        <v>4332</v>
      </c>
      <c r="H173" s="42">
        <f>Wrocław!BH158</f>
        <v>3332</v>
      </c>
      <c r="J173" s="146">
        <f>Wrocław!A158</f>
        <v>155</v>
      </c>
      <c r="K173" s="144" t="str">
        <f>Wrocław!E158</f>
        <v>Metalowców</v>
      </c>
      <c r="L173" s="42">
        <f>Wrocław!AH158</f>
        <v>2594</v>
      </c>
      <c r="M173" s="42">
        <f>Wrocław!BK158</f>
        <v>2462</v>
      </c>
      <c r="N173" s="42">
        <f>Wrocław!BL158</f>
        <v>2053</v>
      </c>
      <c r="O173" s="42">
        <f>Wrocław!BM158</f>
        <v>1566</v>
      </c>
    </row>
    <row r="174" spans="2:15">
      <c r="B174" s="146">
        <f>Wrocław!A159</f>
        <v>156</v>
      </c>
      <c r="C174" s="144" t="str">
        <f>Wrocław!E159</f>
        <v>Bajana</v>
      </c>
      <c r="D174" s="42">
        <f>Wrocław!AE159</f>
        <v>6614</v>
      </c>
      <c r="E174" s="42">
        <f>Wrocław!AF159</f>
        <v>6120</v>
      </c>
      <c r="F174" s="42">
        <f>Wrocław!BF159</f>
        <v>6318.5207104435722</v>
      </c>
      <c r="G174" s="42">
        <f>Wrocław!BG159</f>
        <v>904</v>
      </c>
      <c r="H174" s="42">
        <f>Wrocław!BH159</f>
        <v>452</v>
      </c>
      <c r="J174" s="146">
        <f>Wrocław!A159</f>
        <v>156</v>
      </c>
      <c r="K174" s="144" t="str">
        <f>Wrocław!E159</f>
        <v>Bajana</v>
      </c>
      <c r="L174" s="42">
        <f>Wrocław!AH159</f>
        <v>1731</v>
      </c>
      <c r="M174" s="42">
        <f>Wrocław!BK159</f>
        <v>669</v>
      </c>
      <c r="N174" s="42">
        <f>Wrocław!BL159</f>
        <v>817</v>
      </c>
      <c r="O174" s="42">
        <f>Wrocław!BM159</f>
        <v>217</v>
      </c>
    </row>
    <row r="175" spans="2:15">
      <c r="B175" s="146">
        <f>Wrocław!A160</f>
        <v>157</v>
      </c>
      <c r="C175" s="144" t="str">
        <f>Wrocław!E160</f>
        <v>Os. Kosmonautów</v>
      </c>
      <c r="D175" s="42">
        <f>Wrocław!AE160</f>
        <v>6148</v>
      </c>
      <c r="E175" s="42">
        <f>Wrocław!AF160</f>
        <v>5734</v>
      </c>
      <c r="F175" s="42">
        <f>Wrocław!BF160</f>
        <v>6754.2095568172954</v>
      </c>
      <c r="G175" s="42">
        <f>Wrocław!BG160</f>
        <v>2331</v>
      </c>
      <c r="H175" s="42">
        <f>Wrocław!BH160</f>
        <v>1017</v>
      </c>
      <c r="J175" s="146">
        <f>Wrocław!A160</f>
        <v>157</v>
      </c>
      <c r="K175" s="144" t="str">
        <f>Wrocław!E160</f>
        <v>Os. Kosmonautów</v>
      </c>
      <c r="L175" s="42">
        <f>Wrocław!AH160</f>
        <v>1021</v>
      </c>
      <c r="M175" s="42">
        <f>Wrocław!BK160</f>
        <v>1540</v>
      </c>
      <c r="N175" s="42">
        <f>Wrocław!BL160</f>
        <v>1444</v>
      </c>
      <c r="O175" s="42">
        <f>Wrocław!BM160</f>
        <v>408</v>
      </c>
    </row>
    <row r="176" spans="2:15">
      <c r="B176" s="146">
        <f>Wrocław!A161</f>
        <v>158</v>
      </c>
      <c r="C176" s="144" t="str">
        <f>Wrocław!E161</f>
        <v>Astra</v>
      </c>
      <c r="D176" s="42">
        <f>Wrocław!AE161</f>
        <v>4307</v>
      </c>
      <c r="E176" s="42">
        <f>Wrocław!AF161</f>
        <v>4070</v>
      </c>
      <c r="F176" s="42">
        <f>Wrocław!BF161</f>
        <v>4202.022760049892</v>
      </c>
      <c r="G176" s="42">
        <f>Wrocław!BG161</f>
        <v>1627</v>
      </c>
      <c r="H176" s="42">
        <f>Wrocław!BH161</f>
        <v>1165</v>
      </c>
      <c r="J176" s="146">
        <f>Wrocław!A161</f>
        <v>158</v>
      </c>
      <c r="K176" s="144" t="str">
        <f>Wrocław!E161</f>
        <v>Astra</v>
      </c>
      <c r="L176" s="42">
        <f>Wrocław!AH161</f>
        <v>6230</v>
      </c>
      <c r="M176" s="42">
        <f>Wrocław!BK161</f>
        <v>1809</v>
      </c>
      <c r="N176" s="42">
        <f>Wrocław!BL161</f>
        <v>2671</v>
      </c>
      <c r="O176" s="42">
        <f>Wrocław!BM161</f>
        <v>783</v>
      </c>
    </row>
    <row r="177" spans="2:15">
      <c r="B177" s="146">
        <f>Wrocław!A162</f>
        <v>159</v>
      </c>
      <c r="C177" s="144" t="str">
        <f>Wrocław!E162</f>
        <v>Hermanowska</v>
      </c>
      <c r="D177" s="42">
        <f>Wrocław!AE162</f>
        <v>1059</v>
      </c>
      <c r="E177" s="42">
        <f>Wrocław!AF162</f>
        <v>995</v>
      </c>
      <c r="F177" s="42">
        <f>Wrocław!BF162</f>
        <v>1194.5307944417016</v>
      </c>
      <c r="G177" s="42">
        <f>Wrocław!BG162</f>
        <v>348</v>
      </c>
      <c r="H177" s="42">
        <f>Wrocław!BH162</f>
        <v>191</v>
      </c>
      <c r="J177" s="146">
        <f>Wrocław!A162</f>
        <v>159</v>
      </c>
      <c r="K177" s="144" t="str">
        <f>Wrocław!E162</f>
        <v>Hermanowska</v>
      </c>
      <c r="L177" s="42">
        <f>Wrocław!AH162</f>
        <v>325</v>
      </c>
      <c r="M177" s="42">
        <f>Wrocław!BK162</f>
        <v>348</v>
      </c>
      <c r="N177" s="42">
        <f>Wrocław!BL162</f>
        <v>321</v>
      </c>
      <c r="O177" s="42">
        <f>Wrocław!BM162</f>
        <v>139</v>
      </c>
    </row>
    <row r="178" spans="2:15">
      <c r="B178" s="146">
        <f>Wrocław!A163</f>
        <v>160</v>
      </c>
      <c r="C178" s="144" t="str">
        <f>Wrocław!E163</f>
        <v>Kuźniki</v>
      </c>
      <c r="D178" s="42">
        <f>Wrocław!AE163</f>
        <v>4406</v>
      </c>
      <c r="E178" s="42">
        <f>Wrocław!AF163</f>
        <v>4163</v>
      </c>
      <c r="F178" s="42">
        <f>Wrocław!BF163</f>
        <v>4298.0394963360441</v>
      </c>
      <c r="G178" s="42">
        <f>Wrocław!BG163</f>
        <v>1287</v>
      </c>
      <c r="H178" s="42">
        <f>Wrocław!BH163</f>
        <v>565</v>
      </c>
      <c r="J178" s="146">
        <f>Wrocław!A163</f>
        <v>160</v>
      </c>
      <c r="K178" s="144" t="str">
        <f>Wrocław!E163</f>
        <v>Kuźniki</v>
      </c>
      <c r="L178" s="42">
        <f>Wrocław!AH163</f>
        <v>1014</v>
      </c>
      <c r="M178" s="42">
        <f>Wrocław!BK163</f>
        <v>1113</v>
      </c>
      <c r="N178" s="42">
        <f>Wrocław!BL163</f>
        <v>974</v>
      </c>
      <c r="O178" s="42">
        <f>Wrocław!BM163</f>
        <v>348</v>
      </c>
    </row>
    <row r="179" spans="2:15">
      <c r="B179" s="146">
        <f>Wrocław!A164</f>
        <v>161</v>
      </c>
      <c r="C179" s="144" t="str">
        <f>Wrocław!E164</f>
        <v>Szczecińska</v>
      </c>
      <c r="D179" s="42">
        <f>Wrocław!AE164</f>
        <v>4</v>
      </c>
      <c r="E179" s="42">
        <f>Wrocław!AF164</f>
        <v>4</v>
      </c>
      <c r="F179" s="42">
        <f>Wrocław!BF164</f>
        <v>4.1297520983291323</v>
      </c>
      <c r="G179" s="42">
        <f>Wrocław!BG164</f>
        <v>1035</v>
      </c>
      <c r="H179" s="42">
        <f>Wrocław!BH164</f>
        <v>1392</v>
      </c>
      <c r="J179" s="146">
        <f>Wrocław!A164</f>
        <v>161</v>
      </c>
      <c r="K179" s="144" t="str">
        <f>Wrocław!E164</f>
        <v>Szczecińska</v>
      </c>
      <c r="L179" s="42">
        <f>Wrocław!AH164</f>
        <v>1549</v>
      </c>
      <c r="M179" s="42">
        <f>Wrocław!BK164</f>
        <v>896</v>
      </c>
      <c r="N179" s="42">
        <f>Wrocław!BL164</f>
        <v>756</v>
      </c>
      <c r="O179" s="42">
        <f>Wrocław!BM164</f>
        <v>1348</v>
      </c>
    </row>
    <row r="180" spans="2:15">
      <c r="B180" s="146">
        <f>Wrocław!A165</f>
        <v>162</v>
      </c>
      <c r="C180" s="144" t="str">
        <f>Wrocław!E165</f>
        <v>Park Tysiąclecia</v>
      </c>
      <c r="D180" s="42">
        <f>Wrocław!AE165</f>
        <v>449</v>
      </c>
      <c r="E180" s="42">
        <f>Wrocław!AF165</f>
        <v>420</v>
      </c>
      <c r="F180" s="42">
        <f>Wrocław!BF165</f>
        <v>502.79731797157183</v>
      </c>
      <c r="G180" s="42">
        <f>Wrocław!BG165</f>
        <v>121</v>
      </c>
      <c r="H180" s="42">
        <f>Wrocław!BH165</f>
        <v>52</v>
      </c>
      <c r="J180" s="146">
        <f>Wrocław!A165</f>
        <v>162</v>
      </c>
      <c r="K180" s="144" t="str">
        <f>Wrocław!E165</f>
        <v>Park Tysiąclecia</v>
      </c>
      <c r="L180" s="42">
        <f>Wrocław!AH165</f>
        <v>102</v>
      </c>
      <c r="M180" s="42">
        <f>Wrocław!BK165</f>
        <v>313</v>
      </c>
      <c r="N180" s="42">
        <f>Wrocław!BL165</f>
        <v>200</v>
      </c>
      <c r="O180" s="42">
        <f>Wrocław!BM165</f>
        <v>78</v>
      </c>
    </row>
    <row r="181" spans="2:15">
      <c r="B181" s="146">
        <f>Wrocław!A166</f>
        <v>163</v>
      </c>
      <c r="C181" s="144" t="str">
        <f>Wrocław!E166</f>
        <v>Rogowska</v>
      </c>
      <c r="D181" s="42">
        <f>Wrocław!AE166</f>
        <v>7863</v>
      </c>
      <c r="E181" s="42">
        <f>Wrocław!AF166</f>
        <v>7439</v>
      </c>
      <c r="F181" s="42">
        <f>Wrocław!BF166</f>
        <v>7680.3064648676036</v>
      </c>
      <c r="G181" s="42">
        <f>Wrocław!BG166</f>
        <v>1540</v>
      </c>
      <c r="H181" s="42">
        <f>Wrocław!BH166</f>
        <v>1009</v>
      </c>
      <c r="J181" s="146">
        <f>Wrocław!A166</f>
        <v>163</v>
      </c>
      <c r="K181" s="144" t="str">
        <f>Wrocław!E166</f>
        <v>Rogowska</v>
      </c>
      <c r="L181" s="42">
        <f>Wrocław!AH166</f>
        <v>1973</v>
      </c>
      <c r="M181" s="42">
        <f>Wrocław!BK166</f>
        <v>1444</v>
      </c>
      <c r="N181" s="42">
        <f>Wrocław!BL166</f>
        <v>1513</v>
      </c>
      <c r="O181" s="42">
        <f>Wrocław!BM166</f>
        <v>617</v>
      </c>
    </row>
    <row r="182" spans="2:15">
      <c r="B182" s="146">
        <f>Wrocław!A167</f>
        <v>164</v>
      </c>
      <c r="C182" s="144" t="str">
        <f>Wrocław!E167</f>
        <v>Nowy Dwór</v>
      </c>
      <c r="D182" s="42">
        <f>Wrocław!AE167</f>
        <v>5757</v>
      </c>
      <c r="E182" s="42">
        <f>Wrocław!AF167</f>
        <v>5484</v>
      </c>
      <c r="F182" s="42">
        <f>Wrocław!BF167</f>
        <v>5661.8901268092404</v>
      </c>
      <c r="G182" s="42">
        <f>Wrocław!BG167</f>
        <v>652</v>
      </c>
      <c r="H182" s="42">
        <f>Wrocław!BH167</f>
        <v>191</v>
      </c>
      <c r="J182" s="146">
        <f>Wrocław!A167</f>
        <v>164</v>
      </c>
      <c r="K182" s="144" t="str">
        <f>Wrocław!E167</f>
        <v>Nowy Dwór</v>
      </c>
      <c r="L182" s="42">
        <f>Wrocław!AH167</f>
        <v>1360</v>
      </c>
      <c r="M182" s="42">
        <f>Wrocław!BK167</f>
        <v>661</v>
      </c>
      <c r="N182" s="42">
        <f>Wrocław!BL167</f>
        <v>930</v>
      </c>
      <c r="O182" s="42">
        <f>Wrocław!BM167</f>
        <v>191</v>
      </c>
    </row>
    <row r="183" spans="2:15">
      <c r="B183" s="146">
        <f>Wrocław!A168</f>
        <v>165</v>
      </c>
      <c r="C183" s="144" t="str">
        <f>Wrocław!E168</f>
        <v>Nowodworska</v>
      </c>
      <c r="D183" s="42">
        <f>Wrocław!AE168</f>
        <v>2771</v>
      </c>
      <c r="E183" s="42">
        <f>Wrocław!AF168</f>
        <v>2592</v>
      </c>
      <c r="F183" s="42">
        <f>Wrocław!BF168</f>
        <v>2676.0793597172778</v>
      </c>
      <c r="G183" s="42">
        <f>Wrocław!BG168</f>
        <v>678</v>
      </c>
      <c r="H183" s="42">
        <f>Wrocław!BH168</f>
        <v>487</v>
      </c>
      <c r="J183" s="146">
        <f>Wrocław!A168</f>
        <v>165</v>
      </c>
      <c r="K183" s="144" t="str">
        <f>Wrocław!E168</f>
        <v>Nowodworska</v>
      </c>
      <c r="L183" s="42">
        <f>Wrocław!AH168</f>
        <v>786</v>
      </c>
      <c r="M183" s="42">
        <f>Wrocław!BK168</f>
        <v>1009</v>
      </c>
      <c r="N183" s="42">
        <f>Wrocław!BL168</f>
        <v>722</v>
      </c>
      <c r="O183" s="42">
        <f>Wrocław!BM168</f>
        <v>269</v>
      </c>
    </row>
    <row r="184" spans="2:15">
      <c r="B184" s="146">
        <f>Wrocław!A169</f>
        <v>166</v>
      </c>
      <c r="C184" s="144" t="str">
        <f>Wrocław!E169</f>
        <v>Wrocławski Park Technologiczn</v>
      </c>
      <c r="D184" s="42">
        <f>Wrocław!AE169</f>
        <v>11</v>
      </c>
      <c r="E184" s="42">
        <f>Wrocław!AF169</f>
        <v>11</v>
      </c>
      <c r="F184" s="42">
        <f>Wrocław!BF169</f>
        <v>11.356818270405114</v>
      </c>
      <c r="G184" s="42">
        <f>Wrocław!BG169</f>
        <v>843</v>
      </c>
      <c r="H184" s="42">
        <f>Wrocław!BH169</f>
        <v>1174</v>
      </c>
      <c r="J184" s="146">
        <f>Wrocław!A169</f>
        <v>166</v>
      </c>
      <c r="K184" s="144" t="str">
        <f>Wrocław!E169</f>
        <v>Wrocławski Park Technologiczn</v>
      </c>
      <c r="L184" s="42">
        <f>Wrocław!AH169</f>
        <v>2377</v>
      </c>
      <c r="M184" s="42">
        <f>Wrocław!BK169</f>
        <v>2262</v>
      </c>
      <c r="N184" s="42">
        <f>Wrocław!BL169</f>
        <v>2314</v>
      </c>
      <c r="O184" s="42">
        <f>Wrocław!BM169</f>
        <v>1052</v>
      </c>
    </row>
    <row r="185" spans="2:15">
      <c r="B185" s="146">
        <f>Wrocław!A170</f>
        <v>167</v>
      </c>
      <c r="C185" s="144" t="str">
        <f>Wrocław!E170</f>
        <v>Klecińska</v>
      </c>
      <c r="D185" s="42">
        <f>Wrocław!AE170</f>
        <v>10</v>
      </c>
      <c r="E185" s="42">
        <f>Wrocław!AF170</f>
        <v>10</v>
      </c>
      <c r="F185" s="42">
        <f>Wrocław!BF170</f>
        <v>10.32438024582283</v>
      </c>
      <c r="G185" s="42">
        <f>Wrocław!BG170</f>
        <v>174</v>
      </c>
      <c r="H185" s="42">
        <f>Wrocław!BH170</f>
        <v>104</v>
      </c>
      <c r="J185" s="146">
        <f>Wrocław!A170</f>
        <v>167</v>
      </c>
      <c r="K185" s="144" t="str">
        <f>Wrocław!E170</f>
        <v>Klecińska</v>
      </c>
      <c r="L185" s="42">
        <f>Wrocław!AH170</f>
        <v>27</v>
      </c>
      <c r="M185" s="42">
        <f>Wrocław!BK170</f>
        <v>374</v>
      </c>
      <c r="N185" s="42">
        <f>Wrocław!BL170</f>
        <v>539</v>
      </c>
      <c r="O185" s="42">
        <f>Wrocław!BM170</f>
        <v>147</v>
      </c>
    </row>
    <row r="186" spans="2:15">
      <c r="B186" s="146">
        <f>Wrocław!A171</f>
        <v>168</v>
      </c>
      <c r="C186" s="144" t="str">
        <f>Wrocław!E171</f>
        <v>Muchobór Mały</v>
      </c>
      <c r="D186" s="42">
        <f>Wrocław!AE171</f>
        <v>3071</v>
      </c>
      <c r="E186" s="42">
        <f>Wrocław!AF171</f>
        <v>2915</v>
      </c>
      <c r="F186" s="42">
        <f>Wrocław!BF171</f>
        <v>3009.5568416573551</v>
      </c>
      <c r="G186" s="42">
        <f>Wrocław!BG171</f>
        <v>861</v>
      </c>
      <c r="H186" s="42">
        <f>Wrocław!BH171</f>
        <v>443</v>
      </c>
      <c r="J186" s="146">
        <f>Wrocław!A171</f>
        <v>168</v>
      </c>
      <c r="K186" s="144" t="str">
        <f>Wrocław!E171</f>
        <v>Muchobór Mały</v>
      </c>
      <c r="L186" s="42">
        <f>Wrocław!AH171</f>
        <v>1142</v>
      </c>
      <c r="M186" s="42">
        <f>Wrocław!BK171</f>
        <v>887</v>
      </c>
      <c r="N186" s="42">
        <f>Wrocław!BL171</f>
        <v>1122</v>
      </c>
      <c r="O186" s="42">
        <f>Wrocław!BM171</f>
        <v>330</v>
      </c>
    </row>
    <row r="187" spans="2:15">
      <c r="B187" s="146">
        <f>Wrocław!A172</f>
        <v>169</v>
      </c>
      <c r="C187" s="144" t="str">
        <f>Wrocław!E172</f>
        <v>Strzegomska Muchobór</v>
      </c>
      <c r="D187" s="42">
        <f>Wrocław!AE172</f>
        <v>5098</v>
      </c>
      <c r="E187" s="42">
        <f>Wrocław!AF172</f>
        <v>4850</v>
      </c>
      <c r="F187" s="42">
        <f>Wrocław!BF172</f>
        <v>5007.3244192240727</v>
      </c>
      <c r="G187" s="42">
        <f>Wrocław!BG172</f>
        <v>1392</v>
      </c>
      <c r="H187" s="42">
        <f>Wrocław!BH172</f>
        <v>1113</v>
      </c>
      <c r="J187" s="146">
        <f>Wrocław!A172</f>
        <v>169</v>
      </c>
      <c r="K187" s="144" t="str">
        <f>Wrocław!E172</f>
        <v>Strzegomska Muchobór</v>
      </c>
      <c r="L187" s="42">
        <f>Wrocław!AH172</f>
        <v>1560</v>
      </c>
      <c r="M187" s="42">
        <f>Wrocław!BK172</f>
        <v>1061</v>
      </c>
      <c r="N187" s="42">
        <f>Wrocław!BL172</f>
        <v>1035</v>
      </c>
      <c r="O187" s="42">
        <f>Wrocław!BM172</f>
        <v>548</v>
      </c>
    </row>
    <row r="188" spans="2:15">
      <c r="B188" s="146">
        <f>Wrocław!A173</f>
        <v>170</v>
      </c>
      <c r="C188" s="144" t="str">
        <f>Wrocław!E173</f>
        <v>Wańkowicza</v>
      </c>
      <c r="D188" s="42">
        <f>Wrocław!AE173</f>
        <v>464</v>
      </c>
      <c r="E188" s="42">
        <f>Wrocław!AF173</f>
        <v>441</v>
      </c>
      <c r="F188" s="42">
        <f>Wrocław!BF173</f>
        <v>455.30516884078679</v>
      </c>
      <c r="G188" s="42">
        <f>Wrocław!BG173</f>
        <v>852</v>
      </c>
      <c r="H188" s="42">
        <f>Wrocław!BH173</f>
        <v>748</v>
      </c>
      <c r="J188" s="146">
        <f>Wrocław!A173</f>
        <v>170</v>
      </c>
      <c r="K188" s="144" t="str">
        <f>Wrocław!E173</f>
        <v>Wańkowicza</v>
      </c>
      <c r="L188" s="42">
        <f>Wrocław!AH173</f>
        <v>437</v>
      </c>
      <c r="M188" s="42">
        <f>Wrocław!BK173</f>
        <v>1287</v>
      </c>
      <c r="N188" s="42">
        <f>Wrocław!BL173</f>
        <v>826</v>
      </c>
      <c r="O188" s="42">
        <f>Wrocław!BM173</f>
        <v>696</v>
      </c>
    </row>
    <row r="189" spans="2:15">
      <c r="B189" s="146">
        <f>Wrocław!A174</f>
        <v>171</v>
      </c>
      <c r="C189" s="144" t="str">
        <f>Wrocław!E174</f>
        <v>C.H. Factory</v>
      </c>
      <c r="D189" s="42">
        <f>Wrocław!AE174</f>
        <v>889</v>
      </c>
      <c r="E189" s="42">
        <f>Wrocław!AF174</f>
        <v>701</v>
      </c>
      <c r="F189" s="42">
        <f>Wrocław!BF174</f>
        <v>1490.8405074968168</v>
      </c>
      <c r="G189" s="42">
        <f>Wrocław!BG174</f>
        <v>478</v>
      </c>
      <c r="H189" s="42">
        <f>Wrocław!BH174</f>
        <v>661</v>
      </c>
      <c r="J189" s="146">
        <f>Wrocław!A174</f>
        <v>171</v>
      </c>
      <c r="K189" s="144" t="str">
        <f>Wrocław!E174</f>
        <v>C.H. Factory</v>
      </c>
      <c r="L189" s="42">
        <f>Wrocław!AH174</f>
        <v>547</v>
      </c>
      <c r="M189" s="42">
        <f>Wrocław!BK174</f>
        <v>852</v>
      </c>
      <c r="N189" s="42">
        <f>Wrocław!BL174</f>
        <v>696</v>
      </c>
      <c r="O189" s="42">
        <f>Wrocław!BM174</f>
        <v>495</v>
      </c>
    </row>
    <row r="190" spans="2:15">
      <c r="B190" s="146">
        <f>Wrocław!A175</f>
        <v>172</v>
      </c>
      <c r="C190" s="144" t="str">
        <f>Wrocław!E175</f>
        <v>Mińska/Tyrmanda</v>
      </c>
      <c r="D190" s="42">
        <f>Wrocław!AE175</f>
        <v>1952</v>
      </c>
      <c r="E190" s="42">
        <f>Wrocław!AF175</f>
        <v>1767</v>
      </c>
      <c r="F190" s="42">
        <f>Wrocław!BF175</f>
        <v>1824.3179894368941</v>
      </c>
      <c r="G190" s="42">
        <f>Wrocław!BG175</f>
        <v>756</v>
      </c>
      <c r="H190" s="42">
        <f>Wrocław!BH175</f>
        <v>904</v>
      </c>
      <c r="J190" s="146">
        <f>Wrocław!A175</f>
        <v>172</v>
      </c>
      <c r="K190" s="144" t="str">
        <f>Wrocław!E175</f>
        <v>Mińska/Tyrmanda</v>
      </c>
      <c r="L190" s="42">
        <f>Wrocław!AH175</f>
        <v>533</v>
      </c>
      <c r="M190" s="42">
        <f>Wrocław!BK175</f>
        <v>843</v>
      </c>
      <c r="N190" s="42">
        <f>Wrocław!BL175</f>
        <v>269</v>
      </c>
      <c r="O190" s="42">
        <f>Wrocław!BM175</f>
        <v>661</v>
      </c>
    </row>
    <row r="191" spans="2:15">
      <c r="B191" s="146">
        <f>Wrocław!A176</f>
        <v>173</v>
      </c>
      <c r="C191" s="144" t="str">
        <f>Wrocław!E176</f>
        <v>Muchobór Wielki</v>
      </c>
      <c r="D191" s="42">
        <f>Wrocław!AE176</f>
        <v>1260</v>
      </c>
      <c r="E191" s="42">
        <f>Wrocław!AF176</f>
        <v>1158</v>
      </c>
      <c r="F191" s="42">
        <f>Wrocław!BF176</f>
        <v>1195.5632324662838</v>
      </c>
      <c r="G191" s="42">
        <f>Wrocław!BG176</f>
        <v>0</v>
      </c>
      <c r="H191" s="42">
        <f>Wrocław!BH176</f>
        <v>0</v>
      </c>
      <c r="J191" s="146">
        <f>Wrocław!A176</f>
        <v>173</v>
      </c>
      <c r="K191" s="144" t="str">
        <f>Wrocław!E176</f>
        <v>Muchobór Wielki</v>
      </c>
      <c r="L191" s="42">
        <f>Wrocław!AH176</f>
        <v>455</v>
      </c>
      <c r="M191" s="42">
        <f>Wrocław!BK176</f>
        <v>0</v>
      </c>
      <c r="N191" s="42">
        <f>Wrocław!BL176</f>
        <v>0</v>
      </c>
      <c r="O191" s="42">
        <f>Wrocław!BM176</f>
        <v>0</v>
      </c>
    </row>
    <row r="192" spans="2:15">
      <c r="B192" s="146">
        <f>Wrocław!A177</f>
        <v>174</v>
      </c>
      <c r="C192" s="144" t="str">
        <f>Wrocław!E177</f>
        <v>Pińska</v>
      </c>
      <c r="D192" s="42">
        <f>Wrocław!AE177</f>
        <v>73</v>
      </c>
      <c r="E192" s="42">
        <f>Wrocław!AF177</f>
        <v>71</v>
      </c>
      <c r="F192" s="42">
        <f>Wrocław!BF177</f>
        <v>73.303099745342095</v>
      </c>
      <c r="G192" s="42">
        <f>Wrocław!BG177</f>
        <v>843</v>
      </c>
      <c r="H192" s="42">
        <f>Wrocław!BH177</f>
        <v>913</v>
      </c>
      <c r="J192" s="146">
        <f>Wrocław!A177</f>
        <v>174</v>
      </c>
      <c r="K192" s="144" t="str">
        <f>Wrocław!E177</f>
        <v>Pińska</v>
      </c>
      <c r="L192" s="42">
        <f>Wrocław!AH177</f>
        <v>894</v>
      </c>
      <c r="M192" s="42">
        <f>Wrocław!BK177</f>
        <v>826</v>
      </c>
      <c r="N192" s="42">
        <f>Wrocław!BL177</f>
        <v>304</v>
      </c>
      <c r="O192" s="42">
        <f>Wrocław!BM177</f>
        <v>669</v>
      </c>
    </row>
    <row r="193" spans="2:15">
      <c r="B193" s="146">
        <f>Wrocław!A178</f>
        <v>175</v>
      </c>
      <c r="C193" s="144" t="str">
        <f>Wrocław!E178</f>
        <v>Krzemieniecka</v>
      </c>
      <c r="D193" s="42">
        <f>Wrocław!AE178</f>
        <v>1112</v>
      </c>
      <c r="E193" s="42">
        <f>Wrocław!AF178</f>
        <v>1010</v>
      </c>
      <c r="F193" s="42">
        <f>Wrocław!BF178</f>
        <v>1481.5485652755763</v>
      </c>
      <c r="G193" s="42">
        <f>Wrocław!BG178</f>
        <v>522</v>
      </c>
      <c r="H193" s="42">
        <f>Wrocław!BH178</f>
        <v>478</v>
      </c>
      <c r="J193" s="146">
        <f>Wrocław!A178</f>
        <v>175</v>
      </c>
      <c r="K193" s="144" t="str">
        <f>Wrocław!E178</f>
        <v>Krzemieniecka</v>
      </c>
      <c r="L193" s="42">
        <f>Wrocław!AH178</f>
        <v>3012</v>
      </c>
      <c r="M193" s="42">
        <f>Wrocław!BK178</f>
        <v>617</v>
      </c>
      <c r="N193" s="42">
        <f>Wrocław!BL178</f>
        <v>356</v>
      </c>
      <c r="O193" s="42">
        <f>Wrocław!BM178</f>
        <v>295</v>
      </c>
    </row>
    <row r="194" spans="2:15">
      <c r="B194" s="146">
        <f>Wrocław!A179</f>
        <v>176</v>
      </c>
      <c r="C194" s="144" t="str">
        <f>Wrocław!E179</f>
        <v>Lasek Oporowski</v>
      </c>
      <c r="D194" s="42">
        <f>Wrocław!AE179</f>
        <v>9</v>
      </c>
      <c r="E194" s="42">
        <f>Wrocław!AF179</f>
        <v>9</v>
      </c>
      <c r="F194" s="42">
        <f>Wrocław!BF179</f>
        <v>9.2919422212405482</v>
      </c>
      <c r="G194" s="42">
        <f>Wrocław!BG179</f>
        <v>374</v>
      </c>
      <c r="H194" s="42">
        <f>Wrocław!BH179</f>
        <v>313</v>
      </c>
      <c r="J194" s="146">
        <f>Wrocław!A179</f>
        <v>176</v>
      </c>
      <c r="K194" s="144" t="str">
        <f>Wrocław!E179</f>
        <v>Lasek Oporowski</v>
      </c>
      <c r="L194" s="42">
        <f>Wrocław!AH179</f>
        <v>3</v>
      </c>
      <c r="M194" s="42">
        <f>Wrocław!BK179</f>
        <v>678</v>
      </c>
      <c r="N194" s="42">
        <f>Wrocław!BL179</f>
        <v>443</v>
      </c>
      <c r="O194" s="42">
        <f>Wrocław!BM179</f>
        <v>382</v>
      </c>
    </row>
    <row r="195" spans="2:15">
      <c r="B195" s="146">
        <f>Wrocław!A180</f>
        <v>177</v>
      </c>
      <c r="C195" s="144" t="str">
        <f>Wrocław!E180</f>
        <v>Avicenny (Poczta)</v>
      </c>
      <c r="D195" s="42">
        <f>Wrocław!AE180</f>
        <v>0</v>
      </c>
      <c r="E195" s="42">
        <f>Wrocław!AF180</f>
        <v>0</v>
      </c>
      <c r="F195" s="42">
        <f>Wrocław!BF180</f>
        <v>0</v>
      </c>
      <c r="G195" s="42">
        <f>Wrocław!BG180</f>
        <v>0</v>
      </c>
      <c r="H195" s="42">
        <f>Wrocław!BH180</f>
        <v>0</v>
      </c>
      <c r="J195" s="146">
        <f>Wrocław!A180</f>
        <v>177</v>
      </c>
      <c r="K195" s="144" t="str">
        <f>Wrocław!E180</f>
        <v>Avicenny (Poczta)</v>
      </c>
      <c r="L195" s="42">
        <f>Wrocław!AH180</f>
        <v>26</v>
      </c>
      <c r="M195" s="42">
        <f>Wrocław!BK180</f>
        <v>0</v>
      </c>
      <c r="N195" s="42">
        <f>Wrocław!BL180</f>
        <v>0</v>
      </c>
      <c r="O195" s="42">
        <f>Wrocław!BM180</f>
        <v>0</v>
      </c>
    </row>
    <row r="196" spans="2:15">
      <c r="B196" s="146">
        <f>Wrocław!A181</f>
        <v>178</v>
      </c>
      <c r="C196" s="144" t="str">
        <f>Wrocław!E181</f>
        <v>Solskiego</v>
      </c>
      <c r="D196" s="42">
        <f>Wrocław!AE181</f>
        <v>1171</v>
      </c>
      <c r="E196" s="42">
        <f>Wrocław!AF181</f>
        <v>1084</v>
      </c>
      <c r="F196" s="42">
        <f>Wrocław!BF181</f>
        <v>1119.1628186471949</v>
      </c>
      <c r="G196" s="42">
        <f>Wrocław!BG181</f>
        <v>0</v>
      </c>
      <c r="H196" s="42">
        <f>Wrocław!BH181</f>
        <v>0</v>
      </c>
      <c r="J196" s="146">
        <f>Wrocław!A181</f>
        <v>178</v>
      </c>
      <c r="K196" s="144" t="str">
        <f>Wrocław!E181</f>
        <v>Solskiego</v>
      </c>
      <c r="L196" s="42">
        <f>Wrocław!AH181</f>
        <v>625</v>
      </c>
      <c r="M196" s="42">
        <f>Wrocław!BK181</f>
        <v>0</v>
      </c>
      <c r="N196" s="42">
        <f>Wrocław!BL181</f>
        <v>0</v>
      </c>
      <c r="O196" s="42">
        <f>Wrocław!BM181</f>
        <v>0</v>
      </c>
    </row>
    <row r="197" spans="2:15">
      <c r="B197" s="146">
        <f>Wrocław!A182</f>
        <v>179</v>
      </c>
      <c r="C197" s="144" t="str">
        <f>Wrocław!E182</f>
        <v>Aleja Piastów</v>
      </c>
      <c r="D197" s="42">
        <f>Wrocław!AE182</f>
        <v>1473</v>
      </c>
      <c r="E197" s="42">
        <f>Wrocław!AF182</f>
        <v>1388</v>
      </c>
      <c r="F197" s="42">
        <f>Wrocław!BF182</f>
        <v>1433.023978120209</v>
      </c>
      <c r="G197" s="42">
        <f>Wrocław!BG182</f>
        <v>461</v>
      </c>
      <c r="H197" s="42">
        <f>Wrocław!BH182</f>
        <v>452</v>
      </c>
      <c r="J197" s="146">
        <f>Wrocław!A182</f>
        <v>179</v>
      </c>
      <c r="K197" s="144" t="str">
        <f>Wrocław!E182</f>
        <v>Aleja Piastów</v>
      </c>
      <c r="L197" s="42">
        <f>Wrocław!AH182</f>
        <v>645</v>
      </c>
      <c r="M197" s="42">
        <f>Wrocław!BK182</f>
        <v>591</v>
      </c>
      <c r="N197" s="42">
        <f>Wrocław!BL182</f>
        <v>609</v>
      </c>
      <c r="O197" s="42">
        <f>Wrocław!BM182</f>
        <v>339</v>
      </c>
    </row>
    <row r="198" spans="2:15">
      <c r="B198" s="146">
        <f>Wrocław!A183</f>
        <v>180</v>
      </c>
      <c r="C198" s="144" t="str">
        <f>Wrocław!E183</f>
        <v>Oporów</v>
      </c>
      <c r="D198" s="42">
        <f>Wrocław!AE183</f>
        <v>2361</v>
      </c>
      <c r="E198" s="42">
        <f>Wrocław!AF183</f>
        <v>2219</v>
      </c>
      <c r="F198" s="42">
        <f>Wrocław!BF183</f>
        <v>2290.9799765480861</v>
      </c>
      <c r="G198" s="42">
        <f>Wrocław!BG183</f>
        <v>0</v>
      </c>
      <c r="H198" s="42">
        <f>Wrocław!BH183</f>
        <v>0</v>
      </c>
      <c r="J198" s="146">
        <f>Wrocław!A183</f>
        <v>180</v>
      </c>
      <c r="K198" s="144" t="str">
        <f>Wrocław!E183</f>
        <v>Oporów</v>
      </c>
      <c r="L198" s="42">
        <f>Wrocław!AH183</f>
        <v>1388</v>
      </c>
      <c r="M198" s="42">
        <f>Wrocław!BK183</f>
        <v>0</v>
      </c>
      <c r="N198" s="42">
        <f>Wrocław!BL183</f>
        <v>0</v>
      </c>
      <c r="O198" s="42">
        <f>Wrocław!BM183</f>
        <v>0</v>
      </c>
    </row>
    <row r="199" spans="2:15">
      <c r="B199" s="146">
        <f>Wrocław!A184</f>
        <v>181</v>
      </c>
      <c r="C199" s="144" t="str">
        <f>Wrocław!E184</f>
        <v>Wiejska</v>
      </c>
      <c r="D199" s="42">
        <f>Wrocław!AE184</f>
        <v>1954</v>
      </c>
      <c r="E199" s="42">
        <f>Wrocław!AF184</f>
        <v>1833</v>
      </c>
      <c r="F199" s="42">
        <f>Wrocław!BF184</f>
        <v>2568.70580516072</v>
      </c>
      <c r="G199" s="42">
        <f>Wrocław!BG184</f>
        <v>730</v>
      </c>
      <c r="H199" s="42">
        <f>Wrocław!BH184</f>
        <v>1052</v>
      </c>
      <c r="J199" s="146">
        <f>Wrocław!A184</f>
        <v>181</v>
      </c>
      <c r="K199" s="144" t="str">
        <f>Wrocław!E184</f>
        <v>Wiejska</v>
      </c>
      <c r="L199" s="42">
        <f>Wrocław!AH184</f>
        <v>689</v>
      </c>
      <c r="M199" s="42">
        <f>Wrocław!BK184</f>
        <v>1131</v>
      </c>
      <c r="N199" s="42">
        <f>Wrocław!BL184</f>
        <v>365</v>
      </c>
      <c r="O199" s="42">
        <f>Wrocław!BM184</f>
        <v>713</v>
      </c>
    </row>
    <row r="200" spans="2:15">
      <c r="B200" s="146">
        <f>Wrocław!A185</f>
        <v>182</v>
      </c>
      <c r="C200" s="144" t="str">
        <f>Wrocław!E185</f>
        <v>Kwiatkowskiego</v>
      </c>
      <c r="D200" s="42">
        <f>Wrocław!AE185</f>
        <v>0</v>
      </c>
      <c r="E200" s="42">
        <f>Wrocław!AF185</f>
        <v>0</v>
      </c>
      <c r="F200" s="42">
        <f>Wrocław!BF185</f>
        <v>0</v>
      </c>
      <c r="G200" s="42">
        <f>Wrocław!BG185</f>
        <v>0</v>
      </c>
      <c r="H200" s="42">
        <f>Wrocław!BH185</f>
        <v>0</v>
      </c>
      <c r="J200" s="146">
        <f>Wrocław!A185</f>
        <v>182</v>
      </c>
      <c r="K200" s="144" t="str">
        <f>Wrocław!E185</f>
        <v>Kwiatkowskiego</v>
      </c>
      <c r="L200" s="42">
        <f>Wrocław!AH185</f>
        <v>1002</v>
      </c>
      <c r="M200" s="42">
        <f>Wrocław!BK185</f>
        <v>0</v>
      </c>
      <c r="N200" s="42">
        <f>Wrocław!BL185</f>
        <v>0</v>
      </c>
      <c r="O200" s="42">
        <f>Wrocław!BM185</f>
        <v>0</v>
      </c>
    </row>
    <row r="201" spans="2:15">
      <c r="B201" s="146">
        <f>Wrocław!A186</f>
        <v>183</v>
      </c>
      <c r="C201" s="144" t="str">
        <f>Wrocław!E186</f>
        <v>Giełda T-R</v>
      </c>
      <c r="D201" s="42">
        <f>Wrocław!AE186</f>
        <v>0</v>
      </c>
      <c r="E201" s="42">
        <f>Wrocław!AF186</f>
        <v>0</v>
      </c>
      <c r="F201" s="42">
        <f>Wrocław!BF186</f>
        <v>0</v>
      </c>
      <c r="G201" s="42">
        <f>Wrocław!BG186</f>
        <v>243</v>
      </c>
      <c r="H201" s="42">
        <f>Wrocław!BH186</f>
        <v>191</v>
      </c>
      <c r="J201" s="146">
        <f>Wrocław!A186</f>
        <v>183</v>
      </c>
      <c r="K201" s="144" t="str">
        <f>Wrocław!E186</f>
        <v>Giełda T-R</v>
      </c>
      <c r="L201" s="42">
        <f>Wrocław!AH186</f>
        <v>1341</v>
      </c>
      <c r="M201" s="42">
        <f>Wrocław!BK186</f>
        <v>435</v>
      </c>
      <c r="N201" s="42">
        <f>Wrocław!BL186</f>
        <v>400</v>
      </c>
      <c r="O201" s="42">
        <f>Wrocław!BM186</f>
        <v>217</v>
      </c>
    </row>
    <row r="202" spans="2:15">
      <c r="B202" s="146">
        <f>Wrocław!A187</f>
        <v>184</v>
      </c>
      <c r="C202" s="144" t="str">
        <f>Wrocław!E187</f>
        <v>Karmelkowa</v>
      </c>
      <c r="D202" s="42">
        <f>Wrocław!AE187</f>
        <v>847</v>
      </c>
      <c r="E202" s="42">
        <f>Wrocław!AF187</f>
        <v>774</v>
      </c>
      <c r="F202" s="42">
        <f>Wrocław!BF187</f>
        <v>799.10703102668708</v>
      </c>
      <c r="G202" s="42">
        <f>Wrocław!BG187</f>
        <v>0</v>
      </c>
      <c r="H202" s="42">
        <f>Wrocław!BH187</f>
        <v>0</v>
      </c>
      <c r="J202" s="146">
        <f>Wrocław!A187</f>
        <v>184</v>
      </c>
      <c r="K202" s="144" t="str">
        <f>Wrocław!E187</f>
        <v>Karmelkowa</v>
      </c>
      <c r="L202" s="42">
        <f>Wrocław!AH187</f>
        <v>226</v>
      </c>
      <c r="M202" s="42">
        <f>Wrocław!BK187</f>
        <v>0</v>
      </c>
      <c r="N202" s="42">
        <f>Wrocław!BL187</f>
        <v>0</v>
      </c>
      <c r="O202" s="42">
        <f>Wrocław!BM187</f>
        <v>0</v>
      </c>
    </row>
    <row r="203" spans="2:15">
      <c r="B203" s="146">
        <f>Wrocław!A188</f>
        <v>185</v>
      </c>
      <c r="C203" s="144" t="str">
        <f>Wrocław!E188</f>
        <v>Klecina</v>
      </c>
      <c r="D203" s="42">
        <f>Wrocław!AE188</f>
        <v>1231</v>
      </c>
      <c r="E203" s="42">
        <f>Wrocław!AF188</f>
        <v>1103</v>
      </c>
      <c r="F203" s="42">
        <f>Wrocław!BF188</f>
        <v>3772.5285418236626</v>
      </c>
      <c r="G203" s="42">
        <f>Wrocław!BG188</f>
        <v>991</v>
      </c>
      <c r="H203" s="42">
        <f>Wrocław!BH188</f>
        <v>1070</v>
      </c>
      <c r="J203" s="146">
        <f>Wrocław!A188</f>
        <v>185</v>
      </c>
      <c r="K203" s="144" t="str">
        <f>Wrocław!E188</f>
        <v>Klecina</v>
      </c>
      <c r="L203" s="42">
        <f>Wrocław!AH188</f>
        <v>738</v>
      </c>
      <c r="M203" s="42">
        <f>Wrocław!BK188</f>
        <v>1435</v>
      </c>
      <c r="N203" s="42">
        <f>Wrocław!BL188</f>
        <v>609</v>
      </c>
      <c r="O203" s="42">
        <f>Wrocław!BM188</f>
        <v>661</v>
      </c>
    </row>
    <row r="204" spans="2:15">
      <c r="B204" s="146">
        <f>Wrocław!A189</f>
        <v>186</v>
      </c>
      <c r="C204" s="144" t="str">
        <f>Wrocław!E189</f>
        <v>Cukrowa</v>
      </c>
      <c r="D204" s="42">
        <f>Wrocław!AE189</f>
        <v>2155</v>
      </c>
      <c r="E204" s="42">
        <f>Wrocław!AF189</f>
        <v>1942</v>
      </c>
      <c r="F204" s="42">
        <f>Wrocław!BF189</f>
        <v>2004.9946437387939</v>
      </c>
      <c r="G204" s="42">
        <f>Wrocław!BG189</f>
        <v>0</v>
      </c>
      <c r="H204" s="42">
        <f>Wrocław!BH189</f>
        <v>0</v>
      </c>
      <c r="J204" s="146">
        <f>Wrocław!A189</f>
        <v>186</v>
      </c>
      <c r="K204" s="144" t="str">
        <f>Wrocław!E189</f>
        <v>Cukrowa</v>
      </c>
      <c r="L204" s="42">
        <f>Wrocław!AH189</f>
        <v>591</v>
      </c>
      <c r="M204" s="42">
        <f>Wrocław!BK189</f>
        <v>0</v>
      </c>
      <c r="N204" s="42">
        <f>Wrocław!BL189</f>
        <v>0</v>
      </c>
      <c r="O204" s="42">
        <f>Wrocław!BM189</f>
        <v>0</v>
      </c>
    </row>
    <row r="205" spans="2:15">
      <c r="B205" s="146">
        <f>Wrocław!A190</f>
        <v>187</v>
      </c>
      <c r="C205" s="144" t="str">
        <f>Wrocław!E190</f>
        <v>Czekoladowa</v>
      </c>
      <c r="D205" s="42">
        <f>Wrocław!AE190</f>
        <v>2156</v>
      </c>
      <c r="E205" s="42">
        <f>Wrocław!AF190</f>
        <v>2045</v>
      </c>
      <c r="F205" s="42">
        <f>Wrocław!BF190</f>
        <v>2111.3357602707692</v>
      </c>
      <c r="G205" s="42">
        <f>Wrocław!BG190</f>
        <v>208</v>
      </c>
      <c r="H205" s="42">
        <f>Wrocław!BH190</f>
        <v>104</v>
      </c>
      <c r="J205" s="146">
        <f>Wrocław!A190</f>
        <v>187</v>
      </c>
      <c r="K205" s="144" t="str">
        <f>Wrocław!E190</f>
        <v>Czekoladowa</v>
      </c>
      <c r="L205" s="42">
        <f>Wrocław!AH190</f>
        <v>541</v>
      </c>
      <c r="M205" s="42">
        <f>Wrocław!BK190</f>
        <v>321</v>
      </c>
      <c r="N205" s="42">
        <f>Wrocław!BL190</f>
        <v>382</v>
      </c>
      <c r="O205" s="42">
        <f>Wrocław!BM190</f>
        <v>87</v>
      </c>
    </row>
    <row r="206" spans="2:15">
      <c r="B206" s="146">
        <f>Wrocław!A191</f>
        <v>188</v>
      </c>
      <c r="C206" s="144" t="str">
        <f>Wrocław!E191</f>
        <v>Auchan rondo</v>
      </c>
      <c r="D206" s="42">
        <f>Wrocław!AE191</f>
        <v>0</v>
      </c>
      <c r="E206" s="42">
        <f>Wrocław!AF191</f>
        <v>0</v>
      </c>
      <c r="F206" s="42">
        <f>Wrocław!BF191</f>
        <v>0</v>
      </c>
      <c r="G206" s="42">
        <f>Wrocław!BG191</f>
        <v>0</v>
      </c>
      <c r="H206" s="42">
        <f>Wrocław!BH191</f>
        <v>0</v>
      </c>
      <c r="J206" s="146">
        <f>Wrocław!A191</f>
        <v>188</v>
      </c>
      <c r="K206" s="144" t="str">
        <f>Wrocław!E191</f>
        <v>Auchan rondo</v>
      </c>
      <c r="L206" s="42">
        <f>Wrocław!AH191</f>
        <v>8</v>
      </c>
      <c r="M206" s="42">
        <f>Wrocław!BK191</f>
        <v>0</v>
      </c>
      <c r="N206" s="42">
        <f>Wrocław!BL191</f>
        <v>0</v>
      </c>
      <c r="O206" s="42">
        <f>Wrocław!BM191</f>
        <v>0</v>
      </c>
    </row>
    <row r="207" spans="2:15">
      <c r="B207" s="146">
        <f>Wrocław!A192</f>
        <v>189</v>
      </c>
      <c r="C207" s="144" t="str">
        <f>Wrocław!E192</f>
        <v>Auchan</v>
      </c>
      <c r="D207" s="42">
        <f>Wrocław!AE192</f>
        <v>0</v>
      </c>
      <c r="E207" s="42">
        <f>Wrocław!AF192</f>
        <v>0</v>
      </c>
      <c r="F207" s="42">
        <f>Wrocław!BF192</f>
        <v>0</v>
      </c>
      <c r="G207" s="42">
        <f>Wrocław!BG192</f>
        <v>60</v>
      </c>
      <c r="H207" s="42">
        <f>Wrocław!BH192</f>
        <v>17</v>
      </c>
      <c r="J207" s="146">
        <f>Wrocław!A192</f>
        <v>189</v>
      </c>
      <c r="K207" s="144" t="str">
        <f>Wrocław!E192</f>
        <v>Auchan</v>
      </c>
      <c r="L207" s="42">
        <f>Wrocław!AH192</f>
        <v>107</v>
      </c>
      <c r="M207" s="42">
        <f>Wrocław!BK192</f>
        <v>147</v>
      </c>
      <c r="N207" s="42">
        <f>Wrocław!BL192</f>
        <v>348</v>
      </c>
      <c r="O207" s="42">
        <f>Wrocław!BM192</f>
        <v>43</v>
      </c>
    </row>
    <row r="208" spans="2:15">
      <c r="B208" s="146">
        <f>Wrocław!A193</f>
        <v>190</v>
      </c>
      <c r="C208" s="144" t="str">
        <f>Wrocław!E193</f>
        <v>Supińskiego</v>
      </c>
      <c r="D208" s="42">
        <f>Wrocław!AE193</f>
        <v>41</v>
      </c>
      <c r="E208" s="42">
        <f>Wrocław!AF193</f>
        <v>41</v>
      </c>
      <c r="F208" s="42">
        <f>Wrocław!BF193</f>
        <v>42.329959007873605</v>
      </c>
      <c r="G208" s="42">
        <f>Wrocław!BG193</f>
        <v>365</v>
      </c>
      <c r="H208" s="42">
        <f>Wrocław!BH193</f>
        <v>261</v>
      </c>
      <c r="J208" s="146">
        <f>Wrocław!A193</f>
        <v>190</v>
      </c>
      <c r="K208" s="144" t="str">
        <f>Wrocław!E193</f>
        <v>Supińskiego</v>
      </c>
      <c r="L208" s="42">
        <f>Wrocław!AH193</f>
        <v>598</v>
      </c>
      <c r="M208" s="42">
        <f>Wrocław!BK193</f>
        <v>617</v>
      </c>
      <c r="N208" s="42">
        <f>Wrocław!BL193</f>
        <v>504</v>
      </c>
      <c r="O208" s="42">
        <f>Wrocław!BM193</f>
        <v>304</v>
      </c>
    </row>
    <row r="209" spans="2:15">
      <c r="B209" s="146">
        <f>Wrocław!A194</f>
        <v>191</v>
      </c>
      <c r="C209" s="144" t="str">
        <f>Wrocław!E194</f>
        <v>Kobierzycka</v>
      </c>
      <c r="D209" s="42">
        <f>Wrocław!AE194</f>
        <v>24</v>
      </c>
      <c r="E209" s="42">
        <f>Wrocław!AF194</f>
        <v>24</v>
      </c>
      <c r="F209" s="42">
        <f>Wrocław!BF194</f>
        <v>24.778512589974792</v>
      </c>
      <c r="G209" s="42">
        <f>Wrocław!BG194</f>
        <v>0</v>
      </c>
      <c r="H209" s="42">
        <f>Wrocław!BH194</f>
        <v>0</v>
      </c>
      <c r="J209" s="146">
        <f>Wrocław!A194</f>
        <v>191</v>
      </c>
      <c r="K209" s="144" t="str">
        <f>Wrocław!E194</f>
        <v>Kobierzycka</v>
      </c>
      <c r="L209" s="42">
        <f>Wrocław!AH194</f>
        <v>312</v>
      </c>
      <c r="M209" s="42">
        <f>Wrocław!BK194</f>
        <v>0</v>
      </c>
      <c r="N209" s="42">
        <f>Wrocław!BL194</f>
        <v>0</v>
      </c>
      <c r="O209" s="42">
        <f>Wrocław!BM194</f>
        <v>0</v>
      </c>
    </row>
    <row r="210" spans="2:15">
      <c r="B210" s="146">
        <f>Wrocław!A195</f>
        <v>192</v>
      </c>
      <c r="C210" s="144" t="str">
        <f>Wrocław!E195</f>
        <v>Karkonoska</v>
      </c>
      <c r="D210" s="42">
        <f>Wrocław!AE195</f>
        <v>759</v>
      </c>
      <c r="E210" s="42">
        <f>Wrocław!AF195</f>
        <v>678</v>
      </c>
      <c r="F210" s="42">
        <f>Wrocław!BF195</f>
        <v>699.99298066678784</v>
      </c>
      <c r="G210" s="42">
        <f>Wrocław!BG195</f>
        <v>1339</v>
      </c>
      <c r="H210" s="42">
        <f>Wrocław!BH195</f>
        <v>1566</v>
      </c>
      <c r="J210" s="146">
        <f>Wrocław!A195</f>
        <v>192</v>
      </c>
      <c r="K210" s="144" t="str">
        <f>Wrocław!E195</f>
        <v>Karkonoska</v>
      </c>
      <c r="L210" s="42">
        <f>Wrocław!AH195</f>
        <v>1448</v>
      </c>
      <c r="M210" s="42">
        <f>Wrocław!BK195</f>
        <v>1278</v>
      </c>
      <c r="N210" s="42">
        <f>Wrocław!BL195</f>
        <v>930</v>
      </c>
      <c r="O210" s="42">
        <f>Wrocław!BM195</f>
        <v>1148</v>
      </c>
    </row>
    <row r="211" spans="2:15">
      <c r="B211" s="146">
        <f>Wrocław!A196</f>
        <v>193</v>
      </c>
      <c r="C211" s="144" t="str">
        <f>Wrocław!E196</f>
        <v>Wyścigowa</v>
      </c>
      <c r="D211" s="42">
        <f>Wrocław!AE196</f>
        <v>498</v>
      </c>
      <c r="E211" s="42">
        <f>Wrocław!AF196</f>
        <v>476</v>
      </c>
      <c r="F211" s="42">
        <f>Wrocław!BF196</f>
        <v>491.44049970116674</v>
      </c>
      <c r="G211" s="42">
        <f>Wrocław!BG196</f>
        <v>1000</v>
      </c>
      <c r="H211" s="42">
        <f>Wrocław!BH196</f>
        <v>783</v>
      </c>
      <c r="J211" s="146">
        <f>Wrocław!A196</f>
        <v>193</v>
      </c>
      <c r="K211" s="144" t="str">
        <f>Wrocław!E196</f>
        <v>Wyścigowa</v>
      </c>
      <c r="L211" s="42">
        <f>Wrocław!AH196</f>
        <v>1803</v>
      </c>
      <c r="M211" s="42">
        <f>Wrocław!BK196</f>
        <v>904</v>
      </c>
      <c r="N211" s="42">
        <f>Wrocław!BL196</f>
        <v>582</v>
      </c>
      <c r="O211" s="42">
        <f>Wrocław!BM196</f>
        <v>504</v>
      </c>
    </row>
    <row r="212" spans="2:15">
      <c r="B212" s="146">
        <f>Wrocław!A197</f>
        <v>194</v>
      </c>
      <c r="C212" s="144" t="str">
        <f>Wrocław!E197</f>
        <v>Wojszycka</v>
      </c>
      <c r="D212" s="42">
        <f>Wrocław!AE197</f>
        <v>1454</v>
      </c>
      <c r="E212" s="42">
        <f>Wrocław!AF197</f>
        <v>1388</v>
      </c>
      <c r="F212" s="42">
        <f>Wrocław!BF197</f>
        <v>1706.620054634514</v>
      </c>
      <c r="G212" s="42">
        <f>Wrocław!BG197</f>
        <v>730</v>
      </c>
      <c r="H212" s="42">
        <f>Wrocław!BH197</f>
        <v>548</v>
      </c>
      <c r="J212" s="146">
        <f>Wrocław!A197</f>
        <v>194</v>
      </c>
      <c r="K212" s="144" t="str">
        <f>Wrocław!E197</f>
        <v>Wojszycka</v>
      </c>
      <c r="L212" s="42">
        <f>Wrocław!AH197</f>
        <v>861</v>
      </c>
      <c r="M212" s="42">
        <f>Wrocław!BK197</f>
        <v>582</v>
      </c>
      <c r="N212" s="42">
        <f>Wrocław!BL197</f>
        <v>452</v>
      </c>
      <c r="O212" s="42">
        <f>Wrocław!BM197</f>
        <v>356</v>
      </c>
    </row>
    <row r="213" spans="2:15">
      <c r="B213" s="146">
        <f>Wrocław!A198</f>
        <v>195</v>
      </c>
      <c r="C213" s="144" t="str">
        <f>Wrocław!E198</f>
        <v>Krzyki</v>
      </c>
      <c r="D213" s="42">
        <f>Wrocław!AE198</f>
        <v>1620</v>
      </c>
      <c r="E213" s="42">
        <f>Wrocław!AF198</f>
        <v>1555</v>
      </c>
      <c r="F213" s="42">
        <f>Wrocław!BF198</f>
        <v>1605.44112822545</v>
      </c>
      <c r="G213" s="42">
        <f>Wrocław!BG198</f>
        <v>1017</v>
      </c>
      <c r="H213" s="42">
        <f>Wrocław!BH198</f>
        <v>539</v>
      </c>
      <c r="J213" s="146">
        <f>Wrocław!A198</f>
        <v>195</v>
      </c>
      <c r="K213" s="144" t="str">
        <f>Wrocław!E198</f>
        <v>Krzyki</v>
      </c>
      <c r="L213" s="42">
        <f>Wrocław!AH198</f>
        <v>1441</v>
      </c>
      <c r="M213" s="42">
        <f>Wrocław!BK198</f>
        <v>1044</v>
      </c>
      <c r="N213" s="42">
        <f>Wrocław!BL198</f>
        <v>1070</v>
      </c>
      <c r="O213" s="42">
        <f>Wrocław!BM198</f>
        <v>400</v>
      </c>
    </row>
    <row r="214" spans="2:15">
      <c r="B214" s="146">
        <f>Wrocław!A199</f>
        <v>196</v>
      </c>
      <c r="C214" s="144" t="str">
        <f>Wrocław!E199</f>
        <v>Os. Przyjaźni</v>
      </c>
      <c r="D214" s="42">
        <f>Wrocław!AE199</f>
        <v>2273</v>
      </c>
      <c r="E214" s="42">
        <f>Wrocław!AF199</f>
        <v>2051</v>
      </c>
      <c r="F214" s="42">
        <f>Wrocław!BF199</f>
        <v>2389.0615888834031</v>
      </c>
      <c r="G214" s="42">
        <f>Wrocław!BG199</f>
        <v>1131</v>
      </c>
      <c r="H214" s="42">
        <f>Wrocław!BH199</f>
        <v>843</v>
      </c>
      <c r="J214" s="146">
        <f>Wrocław!A199</f>
        <v>196</v>
      </c>
      <c r="K214" s="144" t="str">
        <f>Wrocław!E199</f>
        <v>Os. Przyjaźni</v>
      </c>
      <c r="L214" s="42">
        <f>Wrocław!AH199</f>
        <v>643</v>
      </c>
      <c r="M214" s="42">
        <f>Wrocław!BK199</f>
        <v>965</v>
      </c>
      <c r="N214" s="42">
        <f>Wrocław!BL199</f>
        <v>843</v>
      </c>
      <c r="O214" s="42">
        <f>Wrocław!BM199</f>
        <v>565</v>
      </c>
    </row>
    <row r="215" spans="2:15">
      <c r="B215" s="146">
        <f>Wrocław!A200</f>
        <v>197</v>
      </c>
      <c r="C215" s="144" t="str">
        <f>Wrocław!E200</f>
        <v>Krzycka</v>
      </c>
      <c r="D215" s="42">
        <f>Wrocław!AE200</f>
        <v>3647</v>
      </c>
      <c r="E215" s="42">
        <f>Wrocław!AF200</f>
        <v>3139</v>
      </c>
      <c r="F215" s="42">
        <f>Wrocław!BF200</f>
        <v>3664.1225492425228</v>
      </c>
      <c r="G215" s="42">
        <f>Wrocław!BG200</f>
        <v>617</v>
      </c>
      <c r="H215" s="42">
        <f>Wrocław!BH200</f>
        <v>443</v>
      </c>
      <c r="J215" s="146">
        <f>Wrocław!A200</f>
        <v>197</v>
      </c>
      <c r="K215" s="144" t="str">
        <f>Wrocław!E200</f>
        <v>Krzycka</v>
      </c>
      <c r="L215" s="42">
        <f>Wrocław!AH200</f>
        <v>1681</v>
      </c>
      <c r="M215" s="42">
        <f>Wrocław!BK200</f>
        <v>1409</v>
      </c>
      <c r="N215" s="42">
        <f>Wrocław!BL200</f>
        <v>870</v>
      </c>
      <c r="O215" s="42">
        <f>Wrocław!BM200</f>
        <v>478</v>
      </c>
    </row>
    <row r="216" spans="2:15">
      <c r="B216" s="146">
        <f>Wrocław!A201</f>
        <v>198</v>
      </c>
      <c r="C216" s="144" t="str">
        <f>Wrocław!E201</f>
        <v>Racławicka</v>
      </c>
      <c r="D216" s="42">
        <f>Wrocław!AE201</f>
        <v>503</v>
      </c>
      <c r="E216" s="42">
        <f>Wrocław!AF201</f>
        <v>421</v>
      </c>
      <c r="F216" s="42">
        <f>Wrocław!BF201</f>
        <v>434.6564083491412</v>
      </c>
      <c r="G216" s="42">
        <f>Wrocław!BG201</f>
        <v>1609</v>
      </c>
      <c r="H216" s="42">
        <f>Wrocław!BH201</f>
        <v>1044</v>
      </c>
      <c r="J216" s="146">
        <f>Wrocław!A201</f>
        <v>198</v>
      </c>
      <c r="K216" s="144" t="str">
        <f>Wrocław!E201</f>
        <v>Racławicka</v>
      </c>
      <c r="L216" s="42">
        <f>Wrocław!AH201</f>
        <v>207</v>
      </c>
      <c r="M216" s="42">
        <f>Wrocław!BK201</f>
        <v>1540</v>
      </c>
      <c r="N216" s="42">
        <f>Wrocław!BL201</f>
        <v>1044</v>
      </c>
      <c r="O216" s="42">
        <f>Wrocław!BM201</f>
        <v>652</v>
      </c>
    </row>
    <row r="217" spans="2:15">
      <c r="B217" s="146">
        <f>Wrocław!A202</f>
        <v>199</v>
      </c>
      <c r="C217" s="144" t="str">
        <f>Wrocław!E202</f>
        <v>Wietrzna</v>
      </c>
      <c r="D217" s="42">
        <f>Wrocław!AE202</f>
        <v>3486</v>
      </c>
      <c r="E217" s="42">
        <f>Wrocław!AF202</f>
        <v>3145</v>
      </c>
      <c r="F217" s="42">
        <f>Wrocław!BF202</f>
        <v>3247.0175873112803</v>
      </c>
      <c r="G217" s="42">
        <f>Wrocław!BG202</f>
        <v>0</v>
      </c>
      <c r="H217" s="42">
        <f>Wrocław!BH202</f>
        <v>0</v>
      </c>
      <c r="J217" s="146">
        <f>Wrocław!A202</f>
        <v>199</v>
      </c>
      <c r="K217" s="144" t="str">
        <f>Wrocław!E202</f>
        <v>Wietrzna</v>
      </c>
      <c r="L217" s="42">
        <f>Wrocław!AH202</f>
        <v>1081</v>
      </c>
      <c r="M217" s="42">
        <f>Wrocław!BK202</f>
        <v>0</v>
      </c>
      <c r="N217" s="42">
        <f>Wrocław!BL202</f>
        <v>0</v>
      </c>
      <c r="O217" s="42">
        <f>Wrocław!BM202</f>
        <v>0</v>
      </c>
    </row>
    <row r="218" spans="2:15">
      <c r="B218" s="146">
        <f>Wrocław!A203</f>
        <v>200</v>
      </c>
      <c r="C218" s="144" t="str">
        <f>Wrocław!E203</f>
        <v>Skarbowców</v>
      </c>
      <c r="D218" s="42">
        <f>Wrocław!AE203</f>
        <v>1547</v>
      </c>
      <c r="E218" s="42">
        <f>Wrocław!AF203</f>
        <v>1465</v>
      </c>
      <c r="F218" s="42">
        <f>Wrocław!BF203</f>
        <v>1512.5217060130446</v>
      </c>
      <c r="G218" s="42">
        <f>Wrocław!BG203</f>
        <v>1209</v>
      </c>
      <c r="H218" s="42">
        <f>Wrocław!BH203</f>
        <v>1183</v>
      </c>
      <c r="J218" s="146">
        <f>Wrocław!A203</f>
        <v>200</v>
      </c>
      <c r="K218" s="144" t="str">
        <f>Wrocław!E203</f>
        <v>Skarbowców</v>
      </c>
      <c r="L218" s="42">
        <f>Wrocław!AH203</f>
        <v>1211</v>
      </c>
      <c r="M218" s="42">
        <f>Wrocław!BK203</f>
        <v>1191</v>
      </c>
      <c r="N218" s="42">
        <f>Wrocław!BL203</f>
        <v>783</v>
      </c>
      <c r="O218" s="42">
        <f>Wrocław!BM203</f>
        <v>756</v>
      </c>
    </row>
    <row r="219" spans="2:15">
      <c r="B219" s="146">
        <f>Wrocław!A204</f>
        <v>201</v>
      </c>
      <c r="C219" s="144" t="str">
        <f>Wrocław!E204</f>
        <v>Rędzińska</v>
      </c>
      <c r="D219" s="42">
        <f>Wrocław!AE204</f>
        <v>758</v>
      </c>
      <c r="E219" s="42">
        <f>Wrocław!AF204</f>
        <v>676</v>
      </c>
      <c r="F219" s="42">
        <f>Wrocław!BF204</f>
        <v>697.92810461762338</v>
      </c>
      <c r="G219" s="42">
        <f>Wrocław!BG204</f>
        <v>69</v>
      </c>
      <c r="H219" s="42">
        <f>Wrocław!BH204</f>
        <v>113</v>
      </c>
      <c r="J219" s="146">
        <f>Wrocław!A204</f>
        <v>201</v>
      </c>
      <c r="K219" s="144" t="str">
        <f>Wrocław!E204</f>
        <v>Rędzińska</v>
      </c>
      <c r="L219" s="42">
        <f>Wrocław!AH204</f>
        <v>142</v>
      </c>
      <c r="M219" s="42">
        <f>Wrocław!BK204</f>
        <v>165</v>
      </c>
      <c r="N219" s="42">
        <f>Wrocław!BL204</f>
        <v>60</v>
      </c>
      <c r="O219" s="42">
        <f>Wrocław!BM204</f>
        <v>139</v>
      </c>
    </row>
    <row r="220" spans="2:15">
      <c r="B220" s="146">
        <f>Wrocław!A205</f>
        <v>202</v>
      </c>
      <c r="C220" s="144" t="str">
        <f>Wrocław!E205</f>
        <v>Maślice Małe</v>
      </c>
      <c r="D220" s="42">
        <f>Wrocław!AE205</f>
        <v>1898</v>
      </c>
      <c r="E220" s="42">
        <f>Wrocław!AF205</f>
        <v>1727</v>
      </c>
      <c r="F220" s="42">
        <f>Wrocław!BF205</f>
        <v>1783.0204684536027</v>
      </c>
      <c r="G220" s="42">
        <f>Wrocław!BG205</f>
        <v>826</v>
      </c>
      <c r="H220" s="42">
        <f>Wrocław!BH205</f>
        <v>765</v>
      </c>
      <c r="J220" s="146">
        <f>Wrocław!A205</f>
        <v>202</v>
      </c>
      <c r="K220" s="144" t="str">
        <f>Wrocław!E205</f>
        <v>Maślice Małe</v>
      </c>
      <c r="L220" s="42">
        <f>Wrocław!AH205</f>
        <v>373</v>
      </c>
      <c r="M220" s="42">
        <f>Wrocław!BK205</f>
        <v>1009</v>
      </c>
      <c r="N220" s="42">
        <f>Wrocław!BL205</f>
        <v>487</v>
      </c>
      <c r="O220" s="42">
        <f>Wrocław!BM205</f>
        <v>504</v>
      </c>
    </row>
    <row r="221" spans="2:15">
      <c r="B221" s="146">
        <f>Wrocław!A206</f>
        <v>203</v>
      </c>
      <c r="C221" s="144" t="str">
        <f>Wrocław!E206</f>
        <v>Warciańska</v>
      </c>
      <c r="D221" s="42">
        <f>Wrocław!AE206</f>
        <v>209</v>
      </c>
      <c r="E221" s="42">
        <f>Wrocław!AF206</f>
        <v>201</v>
      </c>
      <c r="F221" s="42">
        <f>Wrocław!BF206</f>
        <v>207.52004294103889</v>
      </c>
      <c r="G221" s="42">
        <f>Wrocław!BG206</f>
        <v>0</v>
      </c>
      <c r="H221" s="42">
        <f>Wrocław!BH206</f>
        <v>0</v>
      </c>
      <c r="J221" s="146">
        <f>Wrocław!A206</f>
        <v>203</v>
      </c>
      <c r="K221" s="144" t="str">
        <f>Wrocław!E206</f>
        <v>Warciańska</v>
      </c>
      <c r="L221" s="42">
        <f>Wrocław!AH206</f>
        <v>91</v>
      </c>
      <c r="M221" s="42">
        <f>Wrocław!BK206</f>
        <v>0</v>
      </c>
      <c r="N221" s="42">
        <f>Wrocław!BL206</f>
        <v>0</v>
      </c>
      <c r="O221" s="42">
        <f>Wrocław!BM206</f>
        <v>0</v>
      </c>
    </row>
    <row r="222" spans="2:15">
      <c r="B222" s="146">
        <f>Wrocław!A207</f>
        <v>204</v>
      </c>
      <c r="C222" s="144" t="str">
        <f>Wrocław!E207</f>
        <v>Suwalska</v>
      </c>
      <c r="D222" s="42">
        <f>Wrocław!AE207</f>
        <v>47</v>
      </c>
      <c r="E222" s="42">
        <f>Wrocław!AF207</f>
        <v>41</v>
      </c>
      <c r="F222" s="42">
        <f>Wrocław!BF207</f>
        <v>42.329959007873605</v>
      </c>
      <c r="G222" s="42">
        <f>Wrocław!BG207</f>
        <v>0</v>
      </c>
      <c r="H222" s="42">
        <f>Wrocław!BH207</f>
        <v>0</v>
      </c>
      <c r="J222" s="146">
        <f>Wrocław!A207</f>
        <v>204</v>
      </c>
      <c r="K222" s="144" t="str">
        <f>Wrocław!E207</f>
        <v>Suwalska</v>
      </c>
      <c r="L222" s="42">
        <f>Wrocław!AH207</f>
        <v>156</v>
      </c>
      <c r="M222" s="42">
        <f>Wrocław!BK207</f>
        <v>0</v>
      </c>
      <c r="N222" s="42">
        <f>Wrocław!BL207</f>
        <v>0</v>
      </c>
      <c r="O222" s="42">
        <f>Wrocław!BM207</f>
        <v>0</v>
      </c>
    </row>
    <row r="223" spans="2:15">
      <c r="B223" s="146">
        <f>Wrocław!A208</f>
        <v>205</v>
      </c>
      <c r="C223" s="144" t="str">
        <f>Wrocław!E208</f>
        <v>Maślice</v>
      </c>
      <c r="D223" s="42">
        <f>Wrocław!AE208</f>
        <v>2485</v>
      </c>
      <c r="E223" s="42">
        <f>Wrocław!AF208</f>
        <v>2162</v>
      </c>
      <c r="F223" s="42">
        <f>Wrocław!BF208</f>
        <v>2232.1310091468958</v>
      </c>
      <c r="G223" s="42">
        <f>Wrocław!BG208</f>
        <v>1766</v>
      </c>
      <c r="H223" s="42">
        <f>Wrocław!BH208</f>
        <v>1435</v>
      </c>
      <c r="J223" s="146">
        <f>Wrocław!A208</f>
        <v>205</v>
      </c>
      <c r="K223" s="144" t="str">
        <f>Wrocław!E208</f>
        <v>Maślice</v>
      </c>
      <c r="L223" s="42">
        <f>Wrocław!AH208</f>
        <v>554</v>
      </c>
      <c r="M223" s="42">
        <f>Wrocław!BK208</f>
        <v>1235</v>
      </c>
      <c r="N223" s="42">
        <f>Wrocław!BL208</f>
        <v>800</v>
      </c>
      <c r="O223" s="42">
        <f>Wrocław!BM208</f>
        <v>626</v>
      </c>
    </row>
    <row r="224" spans="2:15">
      <c r="B224" s="146">
        <f>Wrocław!A209</f>
        <v>206</v>
      </c>
      <c r="C224" s="144" t="str">
        <f>Wrocław!E209</f>
        <v>Hammilton Centrum</v>
      </c>
      <c r="D224" s="42">
        <f>Wrocław!AE209</f>
        <v>13</v>
      </c>
      <c r="E224" s="42">
        <f>Wrocław!AF209</f>
        <v>11</v>
      </c>
      <c r="F224" s="42">
        <f>Wrocław!BF209</f>
        <v>11.356818270405114</v>
      </c>
      <c r="G224" s="42">
        <f>Wrocław!BG209</f>
        <v>635</v>
      </c>
      <c r="H224" s="42">
        <f>Wrocław!BH209</f>
        <v>574</v>
      </c>
      <c r="J224" s="146">
        <f>Wrocław!A209</f>
        <v>206</v>
      </c>
      <c r="K224" s="144" t="str">
        <f>Wrocław!E209</f>
        <v>Hammilton Centrum</v>
      </c>
      <c r="L224" s="42">
        <f>Wrocław!AH209</f>
        <v>132</v>
      </c>
      <c r="M224" s="42">
        <f>Wrocław!BK209</f>
        <v>530</v>
      </c>
      <c r="N224" s="42">
        <f>Wrocław!BL209</f>
        <v>217</v>
      </c>
      <c r="O224" s="42">
        <f>Wrocław!BM209</f>
        <v>408</v>
      </c>
    </row>
    <row r="225" spans="2:15">
      <c r="B225" s="146">
        <f>Wrocław!A210</f>
        <v>207</v>
      </c>
      <c r="C225" s="144" t="str">
        <f>Wrocław!E210</f>
        <v>Lubelska</v>
      </c>
      <c r="D225" s="42">
        <f>Wrocław!AE210</f>
        <v>1019</v>
      </c>
      <c r="E225" s="42">
        <f>Wrocław!AF210</f>
        <v>903</v>
      </c>
      <c r="F225" s="42">
        <f>Wrocław!BF210</f>
        <v>932.29153619780163</v>
      </c>
      <c r="G225" s="42">
        <f>Wrocław!BG210</f>
        <v>374</v>
      </c>
      <c r="H225" s="42">
        <f>Wrocław!BH210</f>
        <v>295</v>
      </c>
      <c r="J225" s="146">
        <f>Wrocław!A210</f>
        <v>207</v>
      </c>
      <c r="K225" s="144" t="str">
        <f>Wrocław!E210</f>
        <v>Lubelska</v>
      </c>
      <c r="L225" s="42">
        <f>Wrocław!AH210</f>
        <v>218</v>
      </c>
      <c r="M225" s="42">
        <f>Wrocław!BK210</f>
        <v>356</v>
      </c>
      <c r="N225" s="42">
        <f>Wrocław!BL210</f>
        <v>243</v>
      </c>
      <c r="O225" s="42">
        <f>Wrocław!BM210</f>
        <v>200</v>
      </c>
    </row>
    <row r="226" spans="2:15">
      <c r="B226" s="146">
        <f>Wrocław!A211</f>
        <v>208</v>
      </c>
      <c r="C226" s="144" t="str">
        <f>Wrocław!E211</f>
        <v>Pracze Odrzańskie</v>
      </c>
      <c r="D226" s="42">
        <f>Wrocław!AE211</f>
        <v>1155</v>
      </c>
      <c r="E226" s="42">
        <f>Wrocław!AF211</f>
        <v>1079</v>
      </c>
      <c r="F226" s="42">
        <f>Wrocław!BF211</f>
        <v>1114.0006285242835</v>
      </c>
      <c r="G226" s="42">
        <f>Wrocław!BG211</f>
        <v>469</v>
      </c>
      <c r="H226" s="42">
        <f>Wrocław!BH211</f>
        <v>304</v>
      </c>
      <c r="J226" s="146">
        <f>Wrocław!A211</f>
        <v>208</v>
      </c>
      <c r="K226" s="144" t="str">
        <f>Wrocław!E211</f>
        <v>Pracze Odrzańskie</v>
      </c>
      <c r="L226" s="42">
        <f>Wrocław!AH211</f>
        <v>276</v>
      </c>
      <c r="M226" s="42">
        <f>Wrocław!BK211</f>
        <v>504</v>
      </c>
      <c r="N226" s="42">
        <f>Wrocław!BL211</f>
        <v>408</v>
      </c>
      <c r="O226" s="42">
        <f>Wrocław!BM211</f>
        <v>174</v>
      </c>
    </row>
    <row r="227" spans="2:15">
      <c r="B227" s="146">
        <f>Wrocław!A212</f>
        <v>209</v>
      </c>
      <c r="C227" s="144" t="str">
        <f>Wrocław!E212</f>
        <v>Rz. Łękawica</v>
      </c>
      <c r="D227" s="42">
        <f>Wrocław!AE212</f>
        <v>0</v>
      </c>
      <c r="E227" s="42">
        <f>Wrocław!AF212</f>
        <v>0</v>
      </c>
      <c r="F227" s="42">
        <f>Wrocław!BF212</f>
        <v>0</v>
      </c>
      <c r="G227" s="42">
        <f>Wrocław!BG212</f>
        <v>0</v>
      </c>
      <c r="H227" s="42">
        <f>Wrocław!BH212</f>
        <v>0</v>
      </c>
      <c r="J227" s="146">
        <f>Wrocław!A212</f>
        <v>209</v>
      </c>
      <c r="K227" s="144" t="str">
        <f>Wrocław!E212</f>
        <v>Rz. Łękawica</v>
      </c>
      <c r="L227" s="42">
        <f>Wrocław!AH212</f>
        <v>3</v>
      </c>
      <c r="M227" s="42">
        <f>Wrocław!BK212</f>
        <v>0</v>
      </c>
      <c r="N227" s="42">
        <f>Wrocław!BL212</f>
        <v>0</v>
      </c>
      <c r="O227" s="42">
        <f>Wrocław!BM212</f>
        <v>0</v>
      </c>
    </row>
    <row r="228" spans="2:15">
      <c r="B228" s="146">
        <f>Wrocław!A213</f>
        <v>210</v>
      </c>
      <c r="C228" s="144" t="str">
        <f>Wrocław!E213</f>
        <v>Janówek</v>
      </c>
      <c r="D228" s="42">
        <f>Wrocław!AE213</f>
        <v>0</v>
      </c>
      <c r="E228" s="42">
        <f>Wrocław!AF213</f>
        <v>0</v>
      </c>
      <c r="F228" s="42">
        <f>Wrocław!BF213</f>
        <v>0</v>
      </c>
      <c r="G228" s="42">
        <f>Wrocław!BG213</f>
        <v>0</v>
      </c>
      <c r="H228" s="42">
        <f>Wrocław!BH213</f>
        <v>0</v>
      </c>
      <c r="J228" s="146">
        <f>Wrocław!A213</f>
        <v>210</v>
      </c>
      <c r="K228" s="144" t="str">
        <f>Wrocław!E213</f>
        <v>Janówek</v>
      </c>
      <c r="L228" s="42">
        <f>Wrocław!AH213</f>
        <v>0</v>
      </c>
      <c r="M228" s="42">
        <f>Wrocław!BK213</f>
        <v>0</v>
      </c>
      <c r="N228" s="42">
        <f>Wrocław!BL213</f>
        <v>0</v>
      </c>
      <c r="O228" s="42">
        <f>Wrocław!BM213</f>
        <v>0</v>
      </c>
    </row>
    <row r="229" spans="2:15">
      <c r="B229" s="146">
        <f>Wrocław!A214</f>
        <v>211</v>
      </c>
      <c r="C229" s="144" t="str">
        <f>Wrocław!E214</f>
        <v>Glinianki</v>
      </c>
      <c r="D229" s="42">
        <f>Wrocław!AE214</f>
        <v>295</v>
      </c>
      <c r="E229" s="42">
        <f>Wrocław!AF214</f>
        <v>282</v>
      </c>
      <c r="F229" s="42">
        <f>Wrocław!BF214</f>
        <v>291.1475229322038</v>
      </c>
      <c r="G229" s="42">
        <f>Wrocław!BG214</f>
        <v>391</v>
      </c>
      <c r="H229" s="42">
        <f>Wrocław!BH214</f>
        <v>339</v>
      </c>
      <c r="J229" s="146">
        <f>Wrocław!A214</f>
        <v>211</v>
      </c>
      <c r="K229" s="144" t="str">
        <f>Wrocław!E214</f>
        <v>Glinianki</v>
      </c>
      <c r="L229" s="42">
        <f>Wrocław!AH214</f>
        <v>90</v>
      </c>
      <c r="M229" s="42">
        <f>Wrocław!BK214</f>
        <v>287</v>
      </c>
      <c r="N229" s="42">
        <f>Wrocław!BL214</f>
        <v>208</v>
      </c>
      <c r="O229" s="42">
        <f>Wrocław!BM214</f>
        <v>382</v>
      </c>
    </row>
    <row r="230" spans="2:15">
      <c r="B230" s="146">
        <f>Wrocław!A215</f>
        <v>212</v>
      </c>
      <c r="C230" s="144" t="str">
        <f>Wrocław!E215</f>
        <v>Grabowa</v>
      </c>
      <c r="D230" s="42">
        <f>Wrocław!AE215</f>
        <v>450</v>
      </c>
      <c r="E230" s="42">
        <f>Wrocław!AF215</f>
        <v>425</v>
      </c>
      <c r="F230" s="42">
        <f>Wrocław!BF215</f>
        <v>438.78616044747031</v>
      </c>
      <c r="G230" s="42">
        <f>Wrocław!BG215</f>
        <v>0</v>
      </c>
      <c r="H230" s="42">
        <f>Wrocław!BH215</f>
        <v>0</v>
      </c>
      <c r="J230" s="146">
        <f>Wrocław!A215</f>
        <v>212</v>
      </c>
      <c r="K230" s="144" t="str">
        <f>Wrocław!E215</f>
        <v>Grabowa</v>
      </c>
      <c r="L230" s="42">
        <f>Wrocław!AH215</f>
        <v>63</v>
      </c>
      <c r="M230" s="42">
        <f>Wrocław!BK215</f>
        <v>0</v>
      </c>
      <c r="N230" s="42">
        <f>Wrocław!BL215</f>
        <v>0</v>
      </c>
      <c r="O230" s="42">
        <f>Wrocław!BM215</f>
        <v>0</v>
      </c>
    </row>
    <row r="231" spans="2:15">
      <c r="B231" s="146">
        <f>Wrocław!A216</f>
        <v>213</v>
      </c>
      <c r="C231" s="144" t="str">
        <f>Wrocław!E216</f>
        <v>WUWA2</v>
      </c>
      <c r="D231" s="42">
        <f>Wrocław!AE216</f>
        <v>90</v>
      </c>
      <c r="E231" s="42">
        <f>Wrocław!AF216</f>
        <v>80</v>
      </c>
      <c r="F231" s="42">
        <f>Wrocław!BF216</f>
        <v>82.595041966582642</v>
      </c>
      <c r="G231" s="42">
        <f>Wrocław!BG216</f>
        <v>165</v>
      </c>
      <c r="H231" s="42">
        <f>Wrocław!BH216</f>
        <v>261</v>
      </c>
      <c r="J231" s="146">
        <f>Wrocław!A216</f>
        <v>213</v>
      </c>
      <c r="K231" s="144" t="str">
        <f>Wrocław!E216</f>
        <v>WUWA2</v>
      </c>
      <c r="L231" s="42">
        <f>Wrocław!AH216</f>
        <v>11</v>
      </c>
      <c r="M231" s="42">
        <f>Wrocław!BK216</f>
        <v>408</v>
      </c>
      <c r="N231" s="42">
        <f>Wrocław!BL216</f>
        <v>191</v>
      </c>
      <c r="O231" s="42">
        <f>Wrocław!BM216</f>
        <v>321</v>
      </c>
    </row>
    <row r="232" spans="2:15">
      <c r="B232" s="146">
        <f>Wrocław!A217</f>
        <v>214</v>
      </c>
      <c r="C232" s="144" t="str">
        <f>Wrocław!E217</f>
        <v>Żernicka</v>
      </c>
      <c r="D232" s="42">
        <f>Wrocław!AE217</f>
        <v>9</v>
      </c>
      <c r="E232" s="42">
        <f>Wrocław!AF217</f>
        <v>9</v>
      </c>
      <c r="F232" s="42">
        <f>Wrocław!BF217</f>
        <v>9.2919422212405482</v>
      </c>
      <c r="G232" s="42">
        <f>Wrocław!BG217</f>
        <v>191</v>
      </c>
      <c r="H232" s="42">
        <f>Wrocław!BH217</f>
        <v>156</v>
      </c>
      <c r="J232" s="146">
        <f>Wrocław!A217</f>
        <v>214</v>
      </c>
      <c r="K232" s="144" t="str">
        <f>Wrocław!E217</f>
        <v>Żernicka</v>
      </c>
      <c r="L232" s="42">
        <f>Wrocław!AH217</f>
        <v>1</v>
      </c>
      <c r="M232" s="42">
        <f>Wrocław!BK217</f>
        <v>339</v>
      </c>
      <c r="N232" s="42">
        <f>Wrocław!BL217</f>
        <v>243</v>
      </c>
      <c r="O232" s="42">
        <f>Wrocław!BM217</f>
        <v>156</v>
      </c>
    </row>
    <row r="233" spans="2:15">
      <c r="B233" s="146">
        <f>Wrocław!A218</f>
        <v>215</v>
      </c>
      <c r="C233" s="144" t="str">
        <f>Wrocław!E218</f>
        <v>Szpital Stabłowice</v>
      </c>
      <c r="D233" s="42">
        <f>Wrocław!AE218</f>
        <v>0</v>
      </c>
      <c r="E233" s="42">
        <f>Wrocław!AF218</f>
        <v>0</v>
      </c>
      <c r="F233" s="42">
        <f>Wrocław!BF218</f>
        <v>0</v>
      </c>
      <c r="G233" s="42">
        <f>Wrocław!BG218</f>
        <v>0</v>
      </c>
      <c r="H233" s="42">
        <f>Wrocław!BH218</f>
        <v>0</v>
      </c>
      <c r="J233" s="146">
        <f>Wrocław!A218</f>
        <v>215</v>
      </c>
      <c r="K233" s="144" t="str">
        <f>Wrocław!E218</f>
        <v>Szpital Stabłowice</v>
      </c>
      <c r="L233" s="42">
        <f>Wrocław!AH218</f>
        <v>3507</v>
      </c>
      <c r="M233" s="42">
        <f>Wrocław!BK218</f>
        <v>0</v>
      </c>
      <c r="N233" s="42">
        <f>Wrocław!BL218</f>
        <v>0</v>
      </c>
      <c r="O233" s="42">
        <f>Wrocław!BM218</f>
        <v>0</v>
      </c>
    </row>
    <row r="234" spans="2:15">
      <c r="B234" s="146">
        <f>Wrocław!A219</f>
        <v>216</v>
      </c>
      <c r="C234" s="144" t="str">
        <f>Wrocław!E219</f>
        <v>Kamiennogórska</v>
      </c>
      <c r="D234" s="42">
        <f>Wrocław!AE219</f>
        <v>1433</v>
      </c>
      <c r="E234" s="42">
        <f>Wrocław!AF219</f>
        <v>1309</v>
      </c>
      <c r="F234" s="42">
        <f>Wrocław!BF219</f>
        <v>1351.4613741782084</v>
      </c>
      <c r="G234" s="42">
        <f>Wrocław!BG219</f>
        <v>548</v>
      </c>
      <c r="H234" s="42">
        <f>Wrocław!BH219</f>
        <v>661</v>
      </c>
      <c r="J234" s="146">
        <f>Wrocław!A219</f>
        <v>216</v>
      </c>
      <c r="K234" s="144" t="str">
        <f>Wrocław!E219</f>
        <v>Kamiennogórska</v>
      </c>
      <c r="L234" s="42">
        <f>Wrocław!AH219</f>
        <v>622</v>
      </c>
      <c r="M234" s="42">
        <f>Wrocław!BK219</f>
        <v>704</v>
      </c>
      <c r="N234" s="42">
        <f>Wrocław!BL219</f>
        <v>243</v>
      </c>
      <c r="O234" s="42">
        <f>Wrocław!BM219</f>
        <v>504</v>
      </c>
    </row>
    <row r="235" spans="2:15">
      <c r="B235" s="146">
        <f>Wrocław!A220</f>
        <v>217</v>
      </c>
      <c r="C235" s="144" t="str">
        <f>Wrocław!E220</f>
        <v>Złotniki</v>
      </c>
      <c r="D235" s="42">
        <f>Wrocław!AE220</f>
        <v>3496</v>
      </c>
      <c r="E235" s="42">
        <f>Wrocław!AF220</f>
        <v>3276</v>
      </c>
      <c r="F235" s="42">
        <f>Wrocław!BF220</f>
        <v>3382.2669685315595</v>
      </c>
      <c r="G235" s="42">
        <f>Wrocław!BG220</f>
        <v>426</v>
      </c>
      <c r="H235" s="42">
        <f>Wrocław!BH220</f>
        <v>269</v>
      </c>
      <c r="J235" s="146">
        <f>Wrocław!A220</f>
        <v>217</v>
      </c>
      <c r="K235" s="144" t="str">
        <f>Wrocław!E220</f>
        <v>Złotniki</v>
      </c>
      <c r="L235" s="42">
        <f>Wrocław!AH220</f>
        <v>916</v>
      </c>
      <c r="M235" s="42">
        <f>Wrocław!BK220</f>
        <v>565</v>
      </c>
      <c r="N235" s="42">
        <f>Wrocław!BL220</f>
        <v>556</v>
      </c>
      <c r="O235" s="42">
        <f>Wrocław!BM220</f>
        <v>139</v>
      </c>
    </row>
    <row r="236" spans="2:15">
      <c r="B236" s="146">
        <f>Wrocław!A221</f>
        <v>218</v>
      </c>
      <c r="C236" s="144" t="str">
        <f>Wrocław!E221</f>
        <v>Starogajowa</v>
      </c>
      <c r="D236" s="42">
        <f>Wrocław!AE221</f>
        <v>1848</v>
      </c>
      <c r="E236" s="42">
        <f>Wrocław!AF221</f>
        <v>1748</v>
      </c>
      <c r="F236" s="42">
        <f>Wrocław!BF221</f>
        <v>1930.6591059688692</v>
      </c>
      <c r="G236" s="42">
        <f>Wrocław!BG221</f>
        <v>548</v>
      </c>
      <c r="H236" s="42">
        <f>Wrocław!BH221</f>
        <v>365</v>
      </c>
      <c r="J236" s="146">
        <f>Wrocław!A221</f>
        <v>218</v>
      </c>
      <c r="K236" s="144" t="str">
        <f>Wrocław!E221</f>
        <v>Starogajowa</v>
      </c>
      <c r="L236" s="42">
        <f>Wrocław!AH221</f>
        <v>527</v>
      </c>
      <c r="M236" s="42">
        <f>Wrocław!BK221</f>
        <v>722</v>
      </c>
      <c r="N236" s="42">
        <f>Wrocław!BL221</f>
        <v>530</v>
      </c>
      <c r="O236" s="42">
        <f>Wrocław!BM221</f>
        <v>321</v>
      </c>
    </row>
    <row r="237" spans="2:15">
      <c r="B237" s="146">
        <f>Wrocław!A222</f>
        <v>219</v>
      </c>
      <c r="C237" s="144" t="str">
        <f>Wrocław!E222</f>
        <v>Stabłowice Działki</v>
      </c>
      <c r="D237" s="42">
        <f>Wrocław!AE222</f>
        <v>3822</v>
      </c>
      <c r="E237" s="42">
        <f>Wrocław!AF222</f>
        <v>3153</v>
      </c>
      <c r="F237" s="42">
        <f>Wrocław!BF222</f>
        <v>3916.0374272405998</v>
      </c>
      <c r="G237" s="42">
        <f>Wrocław!BG222</f>
        <v>861</v>
      </c>
      <c r="H237" s="42">
        <f>Wrocław!BH222</f>
        <v>635</v>
      </c>
      <c r="J237" s="146">
        <f>Wrocław!A222</f>
        <v>219</v>
      </c>
      <c r="K237" s="144" t="str">
        <f>Wrocław!E222</f>
        <v>Stabłowice Działki</v>
      </c>
      <c r="L237" s="42">
        <f>Wrocław!AH222</f>
        <v>354</v>
      </c>
      <c r="M237" s="42">
        <f>Wrocław!BK222</f>
        <v>1096</v>
      </c>
      <c r="N237" s="42">
        <f>Wrocław!BL222</f>
        <v>626</v>
      </c>
      <c r="O237" s="42">
        <f>Wrocław!BM222</f>
        <v>443</v>
      </c>
    </row>
    <row r="238" spans="2:15">
      <c r="B238" s="146">
        <f>Wrocław!A223</f>
        <v>220</v>
      </c>
      <c r="C238" s="144" t="str">
        <f>Wrocław!E223</f>
        <v>Stabłowice</v>
      </c>
      <c r="D238" s="42">
        <f>Wrocław!AE223</f>
        <v>910</v>
      </c>
      <c r="E238" s="42">
        <f>Wrocław!AF223</f>
        <v>845</v>
      </c>
      <c r="F238" s="42">
        <f>Wrocław!BF223</f>
        <v>872.41013077202922</v>
      </c>
      <c r="G238" s="42">
        <f>Wrocław!BG223</f>
        <v>0</v>
      </c>
      <c r="H238" s="42">
        <f>Wrocław!BH223</f>
        <v>0</v>
      </c>
      <c r="J238" s="146">
        <f>Wrocław!A223</f>
        <v>220</v>
      </c>
      <c r="K238" s="144" t="str">
        <f>Wrocław!E223</f>
        <v>Stabłowice</v>
      </c>
      <c r="L238" s="42">
        <f>Wrocław!AH223</f>
        <v>226</v>
      </c>
      <c r="M238" s="42">
        <f>Wrocław!BK223</f>
        <v>0</v>
      </c>
      <c r="N238" s="42">
        <f>Wrocław!BL223</f>
        <v>0</v>
      </c>
      <c r="O238" s="42">
        <f>Wrocław!BM223</f>
        <v>0</v>
      </c>
    </row>
    <row r="239" spans="2:15">
      <c r="B239" s="146">
        <f>Wrocław!A224</f>
        <v>221</v>
      </c>
      <c r="C239" s="144" t="str">
        <f>Wrocław!E224</f>
        <v>Chwiałkowska</v>
      </c>
      <c r="D239" s="42">
        <f>Wrocław!AE224</f>
        <v>2497</v>
      </c>
      <c r="E239" s="42">
        <f>Wrocław!AF224</f>
        <v>2251</v>
      </c>
      <c r="F239" s="42">
        <f>Wrocław!BF224</f>
        <v>2324.0179933347194</v>
      </c>
      <c r="G239" s="42">
        <f>Wrocław!BG224</f>
        <v>1148</v>
      </c>
      <c r="H239" s="42">
        <f>Wrocław!BH224</f>
        <v>991</v>
      </c>
      <c r="J239" s="146">
        <f>Wrocław!A224</f>
        <v>221</v>
      </c>
      <c r="K239" s="144" t="str">
        <f>Wrocław!E224</f>
        <v>Chwiałkowska</v>
      </c>
      <c r="L239" s="42">
        <f>Wrocław!AH224</f>
        <v>834</v>
      </c>
      <c r="M239" s="42">
        <f>Wrocław!BK224</f>
        <v>722</v>
      </c>
      <c r="N239" s="42">
        <f>Wrocław!BL224</f>
        <v>548</v>
      </c>
      <c r="O239" s="42">
        <f>Wrocław!BM224</f>
        <v>495</v>
      </c>
    </row>
    <row r="240" spans="2:15">
      <c r="B240" s="146">
        <f>Wrocław!A225</f>
        <v>222</v>
      </c>
      <c r="C240" s="144" t="str">
        <f>Wrocław!E225</f>
        <v>Wel-Tex</v>
      </c>
      <c r="D240" s="42">
        <f>Wrocław!AE225</f>
        <v>2874</v>
      </c>
      <c r="E240" s="42">
        <f>Wrocław!AF225</f>
        <v>2465</v>
      </c>
      <c r="F240" s="42">
        <f>Wrocław!BF225</f>
        <v>2544.959730595328</v>
      </c>
      <c r="G240" s="42">
        <f>Wrocław!BG225</f>
        <v>591</v>
      </c>
      <c r="H240" s="42">
        <f>Wrocław!BH225</f>
        <v>722</v>
      </c>
      <c r="J240" s="146">
        <f>Wrocław!A225</f>
        <v>222</v>
      </c>
      <c r="K240" s="144" t="str">
        <f>Wrocław!E225</f>
        <v>Wel-Tex</v>
      </c>
      <c r="L240" s="42">
        <f>Wrocław!AH225</f>
        <v>1115</v>
      </c>
      <c r="M240" s="42">
        <f>Wrocław!BK225</f>
        <v>461</v>
      </c>
      <c r="N240" s="42">
        <f>Wrocław!BL225</f>
        <v>78</v>
      </c>
      <c r="O240" s="42">
        <f>Wrocław!BM225</f>
        <v>408</v>
      </c>
    </row>
    <row r="241" spans="2:15">
      <c r="B241" s="146">
        <f>Wrocław!A226</f>
        <v>223</v>
      </c>
      <c r="C241" s="144" t="str">
        <f>Wrocław!E226</f>
        <v>Marszowice</v>
      </c>
      <c r="D241" s="42">
        <f>Wrocław!AE226</f>
        <v>586</v>
      </c>
      <c r="E241" s="42">
        <f>Wrocław!AF226</f>
        <v>554</v>
      </c>
      <c r="F241" s="42">
        <f>Wrocław!BF226</f>
        <v>571.97066561858492</v>
      </c>
      <c r="G241" s="42">
        <f>Wrocław!BG226</f>
        <v>269</v>
      </c>
      <c r="H241" s="42">
        <f>Wrocław!BH226</f>
        <v>287</v>
      </c>
      <c r="J241" s="146">
        <f>Wrocław!A226</f>
        <v>223</v>
      </c>
      <c r="K241" s="144" t="str">
        <f>Wrocław!E226</f>
        <v>Marszowice</v>
      </c>
      <c r="L241" s="42">
        <f>Wrocław!AH226</f>
        <v>84</v>
      </c>
      <c r="M241" s="42">
        <f>Wrocław!BK226</f>
        <v>165</v>
      </c>
      <c r="N241" s="42">
        <f>Wrocław!BL226</f>
        <v>60</v>
      </c>
      <c r="O241" s="42">
        <f>Wrocław!BM226</f>
        <v>130</v>
      </c>
    </row>
    <row r="242" spans="2:15">
      <c r="B242" s="146">
        <f>Wrocław!A227</f>
        <v>224</v>
      </c>
      <c r="C242" s="144" t="str">
        <f>Wrocław!E227</f>
        <v>Gwizdanowska</v>
      </c>
      <c r="D242" s="42">
        <f>Wrocław!AE227</f>
        <v>27</v>
      </c>
      <c r="E242" s="42">
        <f>Wrocław!AF227</f>
        <v>25</v>
      </c>
      <c r="F242" s="42">
        <f>Wrocław!BF227</f>
        <v>25.810950614557079</v>
      </c>
      <c r="G242" s="42">
        <f>Wrocław!BG227</f>
        <v>330</v>
      </c>
      <c r="H242" s="42">
        <f>Wrocław!BH227</f>
        <v>304</v>
      </c>
      <c r="J242" s="146">
        <f>Wrocław!A227</f>
        <v>224</v>
      </c>
      <c r="K242" s="144" t="str">
        <f>Wrocław!E227</f>
        <v>Gwizdanowska</v>
      </c>
      <c r="L242" s="42">
        <f>Wrocław!AH227</f>
        <v>4</v>
      </c>
      <c r="M242" s="42">
        <f>Wrocław!BK227</f>
        <v>435</v>
      </c>
      <c r="N242" s="42">
        <f>Wrocław!BL227</f>
        <v>200</v>
      </c>
      <c r="O242" s="42">
        <f>Wrocław!BM227</f>
        <v>278</v>
      </c>
    </row>
    <row r="243" spans="2:15">
      <c r="B243" s="146">
        <f>Wrocław!A228</f>
        <v>225</v>
      </c>
      <c r="C243" s="144" t="str">
        <f>Wrocław!E228</f>
        <v>Marszowice cmentarz</v>
      </c>
      <c r="D243" s="42">
        <f>Wrocław!AE228</f>
        <v>15</v>
      </c>
      <c r="E243" s="42">
        <f>Wrocław!AF228</f>
        <v>15</v>
      </c>
      <c r="F243" s="42">
        <f>Wrocław!BF228</f>
        <v>15.486570368734245</v>
      </c>
      <c r="G243" s="42">
        <f>Wrocław!BG228</f>
        <v>0</v>
      </c>
      <c r="H243" s="42">
        <f>Wrocław!BH228</f>
        <v>0</v>
      </c>
      <c r="J243" s="146">
        <f>Wrocław!A228</f>
        <v>225</v>
      </c>
      <c r="K243" s="144" t="str">
        <f>Wrocław!E228</f>
        <v>Marszowice cmentarz</v>
      </c>
      <c r="L243" s="42">
        <f>Wrocław!AH228</f>
        <v>1</v>
      </c>
      <c r="M243" s="42">
        <f>Wrocław!BK228</f>
        <v>0</v>
      </c>
      <c r="N243" s="42">
        <f>Wrocław!BL228</f>
        <v>0</v>
      </c>
      <c r="O243" s="42">
        <f>Wrocław!BM228</f>
        <v>0</v>
      </c>
    </row>
    <row r="244" spans="2:15">
      <c r="B244" s="146">
        <f>Wrocław!A229</f>
        <v>226</v>
      </c>
      <c r="C244" s="144" t="str">
        <f>Wrocław!E229</f>
        <v>Marszowice Malownicze</v>
      </c>
      <c r="D244" s="42">
        <f>Wrocław!AE229</f>
        <v>884</v>
      </c>
      <c r="E244" s="42">
        <f>Wrocław!AF229</f>
        <v>754</v>
      </c>
      <c r="F244" s="42">
        <f>Wrocław!BF229</f>
        <v>778.45827053504138</v>
      </c>
      <c r="G244" s="42">
        <f>Wrocław!BG229</f>
        <v>0</v>
      </c>
      <c r="H244" s="42">
        <f>Wrocław!BH229</f>
        <v>0</v>
      </c>
      <c r="J244" s="146">
        <f>Wrocław!A229</f>
        <v>226</v>
      </c>
      <c r="K244" s="144" t="str">
        <f>Wrocław!E229</f>
        <v>Marszowice Malownicze</v>
      </c>
      <c r="L244" s="42">
        <f>Wrocław!AH229</f>
        <v>207</v>
      </c>
      <c r="M244" s="42">
        <f>Wrocław!BK229</f>
        <v>0</v>
      </c>
      <c r="N244" s="42">
        <f>Wrocław!BL229</f>
        <v>0</v>
      </c>
      <c r="O244" s="42">
        <f>Wrocław!BM229</f>
        <v>0</v>
      </c>
    </row>
    <row r="245" spans="2:15">
      <c r="B245" s="146">
        <f>Wrocław!A230</f>
        <v>227</v>
      </c>
      <c r="C245" s="144" t="str">
        <f>Wrocław!E230</f>
        <v>Las Mokrzański</v>
      </c>
      <c r="D245" s="42">
        <f>Wrocław!AE230</f>
        <v>196</v>
      </c>
      <c r="E245" s="42">
        <f>Wrocław!AF230</f>
        <v>186</v>
      </c>
      <c r="F245" s="42">
        <f>Wrocław!BF230</f>
        <v>192.03347257230467</v>
      </c>
      <c r="G245" s="42">
        <f>Wrocław!BG230</f>
        <v>17</v>
      </c>
      <c r="H245" s="42">
        <f>Wrocław!BH230</f>
        <v>113</v>
      </c>
      <c r="J245" s="146">
        <f>Wrocław!A230</f>
        <v>227</v>
      </c>
      <c r="K245" s="144" t="str">
        <f>Wrocław!E230</f>
        <v>Las Mokrzański</v>
      </c>
      <c r="L245" s="42">
        <f>Wrocław!AH230</f>
        <v>20</v>
      </c>
      <c r="M245" s="42">
        <f>Wrocław!BK230</f>
        <v>121</v>
      </c>
      <c r="N245" s="42">
        <f>Wrocław!BL230</f>
        <v>0</v>
      </c>
      <c r="O245" s="42">
        <f>Wrocław!BM230</f>
        <v>95</v>
      </c>
    </row>
    <row r="246" spans="2:15">
      <c r="B246" s="146">
        <f>Wrocław!A231</f>
        <v>228</v>
      </c>
      <c r="C246" s="144" t="str">
        <f>Wrocław!E231</f>
        <v>Krępicka</v>
      </c>
      <c r="D246" s="42">
        <f>Wrocław!AE231</f>
        <v>3446</v>
      </c>
      <c r="E246" s="42">
        <f>Wrocław!AF231</f>
        <v>3129</v>
      </c>
      <c r="F246" s="42">
        <f>Wrocław!BF231</f>
        <v>3230.4985789179636</v>
      </c>
      <c r="G246" s="42">
        <f>Wrocław!BG231</f>
        <v>730</v>
      </c>
      <c r="H246" s="42">
        <f>Wrocław!BH231</f>
        <v>295</v>
      </c>
      <c r="J246" s="146">
        <f>Wrocław!A231</f>
        <v>228</v>
      </c>
      <c r="K246" s="144" t="str">
        <f>Wrocław!E231</f>
        <v>Krępicka</v>
      </c>
      <c r="L246" s="42">
        <f>Wrocław!AH231</f>
        <v>575</v>
      </c>
      <c r="M246" s="42">
        <f>Wrocław!BK231</f>
        <v>426</v>
      </c>
      <c r="N246" s="42">
        <f>Wrocław!BL231</f>
        <v>817</v>
      </c>
      <c r="O246" s="42">
        <f>Wrocław!BM231</f>
        <v>330</v>
      </c>
    </row>
    <row r="247" spans="2:15">
      <c r="B247" s="146">
        <f>Wrocław!A232</f>
        <v>229</v>
      </c>
      <c r="C247" s="144" t="str">
        <f>Wrocław!E232</f>
        <v>Jeleniogórska</v>
      </c>
      <c r="D247" s="42">
        <f>Wrocław!AE232</f>
        <v>2434</v>
      </c>
      <c r="E247" s="42">
        <f>Wrocław!AF232</f>
        <v>2300</v>
      </c>
      <c r="F247" s="42">
        <f>Wrocław!BF232</f>
        <v>2374.607456539251</v>
      </c>
      <c r="G247" s="42">
        <f>Wrocław!BG232</f>
        <v>348</v>
      </c>
      <c r="H247" s="42">
        <f>Wrocław!BH232</f>
        <v>191</v>
      </c>
      <c r="J247" s="146">
        <f>Wrocław!A232</f>
        <v>229</v>
      </c>
      <c r="K247" s="144" t="str">
        <f>Wrocław!E232</f>
        <v>Jeleniogórska</v>
      </c>
      <c r="L247" s="42">
        <f>Wrocław!AH232</f>
        <v>597</v>
      </c>
      <c r="M247" s="42">
        <f>Wrocław!BK232</f>
        <v>182</v>
      </c>
      <c r="N247" s="42">
        <f>Wrocław!BL232</f>
        <v>243</v>
      </c>
      <c r="O247" s="42">
        <f>Wrocław!BM232</f>
        <v>78</v>
      </c>
    </row>
    <row r="248" spans="2:15">
      <c r="B248" s="146">
        <f>Wrocław!A233</f>
        <v>230</v>
      </c>
      <c r="C248" s="144" t="str">
        <f>Wrocław!E233</f>
        <v>Leśnica</v>
      </c>
      <c r="D248" s="42">
        <f>Wrocław!AE233</f>
        <v>1382</v>
      </c>
      <c r="E248" s="42">
        <f>Wrocław!AF233</f>
        <v>1299</v>
      </c>
      <c r="F248" s="42">
        <f>Wrocław!BF233</f>
        <v>1341.1369939323856</v>
      </c>
      <c r="G248" s="42">
        <f>Wrocław!BG233</f>
        <v>461</v>
      </c>
      <c r="H248" s="42">
        <f>Wrocław!BH233</f>
        <v>530</v>
      </c>
      <c r="J248" s="146">
        <f>Wrocław!A233</f>
        <v>230</v>
      </c>
      <c r="K248" s="144" t="str">
        <f>Wrocław!E233</f>
        <v>Leśnica</v>
      </c>
      <c r="L248" s="42">
        <f>Wrocław!AH233</f>
        <v>792</v>
      </c>
      <c r="M248" s="42">
        <f>Wrocław!BK233</f>
        <v>435</v>
      </c>
      <c r="N248" s="42">
        <f>Wrocław!BL233</f>
        <v>452</v>
      </c>
      <c r="O248" s="42">
        <f>Wrocław!BM233</f>
        <v>374</v>
      </c>
    </row>
    <row r="249" spans="2:15">
      <c r="B249" s="146">
        <f>Wrocław!A234</f>
        <v>231</v>
      </c>
      <c r="C249" s="144" t="str">
        <f>Wrocław!E234</f>
        <v>Wielkopolska</v>
      </c>
      <c r="D249" s="42">
        <f>Wrocław!AE234</f>
        <v>632</v>
      </c>
      <c r="E249" s="42">
        <f>Wrocław!AF234</f>
        <v>595</v>
      </c>
      <c r="F249" s="42">
        <f>Wrocław!BF234</f>
        <v>614.30062462645844</v>
      </c>
      <c r="G249" s="42">
        <f>Wrocław!BG234</f>
        <v>0</v>
      </c>
      <c r="H249" s="42">
        <f>Wrocław!BH234</f>
        <v>0</v>
      </c>
      <c r="J249" s="146">
        <f>Wrocław!A234</f>
        <v>231</v>
      </c>
      <c r="K249" s="144" t="str">
        <f>Wrocław!E234</f>
        <v>Wielkopolska</v>
      </c>
      <c r="L249" s="42">
        <f>Wrocław!AH234</f>
        <v>147</v>
      </c>
      <c r="M249" s="42">
        <f>Wrocław!BK234</f>
        <v>0</v>
      </c>
      <c r="N249" s="42">
        <f>Wrocław!BL234</f>
        <v>0</v>
      </c>
      <c r="O249" s="42">
        <f>Wrocław!BM234</f>
        <v>0</v>
      </c>
    </row>
    <row r="250" spans="2:15">
      <c r="B250" s="146">
        <f>Wrocław!A235</f>
        <v>232</v>
      </c>
      <c r="C250" s="144" t="str">
        <f>Wrocław!E235</f>
        <v>Skoczylasa/Rubczaka</v>
      </c>
      <c r="D250" s="42">
        <f>Wrocław!AE235</f>
        <v>1472</v>
      </c>
      <c r="E250" s="42">
        <f>Wrocław!AF235</f>
        <v>1384</v>
      </c>
      <c r="F250" s="42">
        <f>Wrocław!BF235</f>
        <v>1428.8942260218796</v>
      </c>
      <c r="G250" s="42">
        <f>Wrocław!BG235</f>
        <v>313</v>
      </c>
      <c r="H250" s="42">
        <f>Wrocław!BH235</f>
        <v>113</v>
      </c>
      <c r="J250" s="146">
        <f>Wrocław!A235</f>
        <v>232</v>
      </c>
      <c r="K250" s="144" t="str">
        <f>Wrocław!E235</f>
        <v>Skoczylasa/Rubczaka</v>
      </c>
      <c r="L250" s="42">
        <f>Wrocław!AH235</f>
        <v>319</v>
      </c>
      <c r="M250" s="42">
        <f>Wrocław!BK235</f>
        <v>182</v>
      </c>
      <c r="N250" s="42">
        <f>Wrocław!BL235</f>
        <v>252</v>
      </c>
      <c r="O250" s="42">
        <f>Wrocław!BM235</f>
        <v>113</v>
      </c>
    </row>
    <row r="251" spans="2:15">
      <c r="B251" s="146">
        <f>Wrocław!A236</f>
        <v>233</v>
      </c>
      <c r="C251" s="144" t="str">
        <f>Wrocław!E236</f>
        <v>Wojska Polskiego</v>
      </c>
      <c r="D251" s="42">
        <f>Wrocław!AE236</f>
        <v>45</v>
      </c>
      <c r="E251" s="42">
        <f>Wrocław!AF236</f>
        <v>43</v>
      </c>
      <c r="F251" s="42">
        <f>Wrocław!BF236</f>
        <v>44.394835057038172</v>
      </c>
      <c r="G251" s="42">
        <f>Wrocław!BG236</f>
        <v>0</v>
      </c>
      <c r="H251" s="42">
        <f>Wrocław!BH236</f>
        <v>0</v>
      </c>
      <c r="J251" s="146">
        <f>Wrocław!A236</f>
        <v>233</v>
      </c>
      <c r="K251" s="144" t="str">
        <f>Wrocław!E236</f>
        <v>Wojska Polskiego</v>
      </c>
      <c r="L251" s="42">
        <f>Wrocław!AH236</f>
        <v>3</v>
      </c>
      <c r="M251" s="42">
        <f>Wrocław!BK236</f>
        <v>0</v>
      </c>
      <c r="N251" s="42">
        <f>Wrocław!BL236</f>
        <v>0</v>
      </c>
      <c r="O251" s="42">
        <f>Wrocław!BM236</f>
        <v>0</v>
      </c>
    </row>
    <row r="252" spans="2:15">
      <c r="B252" s="146">
        <f>Wrocław!A237</f>
        <v>234</v>
      </c>
      <c r="C252" s="144" t="str">
        <f>Wrocław!E237</f>
        <v>Pustki</v>
      </c>
      <c r="D252" s="42">
        <f>Wrocław!AE237</f>
        <v>1504</v>
      </c>
      <c r="E252" s="42">
        <f>Wrocław!AF237</f>
        <v>1417</v>
      </c>
      <c r="F252" s="42">
        <f>Wrocław!BF237</f>
        <v>1598.2140620533742</v>
      </c>
      <c r="G252" s="42">
        <f>Wrocław!BG237</f>
        <v>835</v>
      </c>
      <c r="H252" s="42">
        <f>Wrocław!BH237</f>
        <v>756</v>
      </c>
      <c r="J252" s="146">
        <f>Wrocław!A237</f>
        <v>234</v>
      </c>
      <c r="K252" s="144" t="str">
        <f>Wrocław!E237</f>
        <v>Pustki</v>
      </c>
      <c r="L252" s="42">
        <f>Wrocław!AH237</f>
        <v>648</v>
      </c>
      <c r="M252" s="42">
        <f>Wrocław!BK237</f>
        <v>530</v>
      </c>
      <c r="N252" s="42">
        <f>Wrocław!BL237</f>
        <v>426</v>
      </c>
      <c r="O252" s="42">
        <f>Wrocław!BM237</f>
        <v>504</v>
      </c>
    </row>
    <row r="253" spans="2:15">
      <c r="B253" s="146">
        <f>Wrocław!A238</f>
        <v>235</v>
      </c>
      <c r="C253" s="144" t="str">
        <f>Wrocław!E238</f>
        <v>Mokrzańska</v>
      </c>
      <c r="D253" s="42">
        <f>Wrocław!AE238</f>
        <v>772</v>
      </c>
      <c r="E253" s="42">
        <f>Wrocław!AF238</f>
        <v>726</v>
      </c>
      <c r="F253" s="42">
        <f>Wrocław!BF238</f>
        <v>749.55000584673746</v>
      </c>
      <c r="G253" s="42">
        <f>Wrocław!BG238</f>
        <v>0</v>
      </c>
      <c r="H253" s="42">
        <f>Wrocław!BH238</f>
        <v>0</v>
      </c>
      <c r="J253" s="146">
        <f>Wrocław!A238</f>
        <v>235</v>
      </c>
      <c r="K253" s="144" t="str">
        <f>Wrocław!E238</f>
        <v>Mokrzańska</v>
      </c>
      <c r="L253" s="42">
        <f>Wrocław!AH238</f>
        <v>116</v>
      </c>
      <c r="M253" s="42">
        <f>Wrocław!BK238</f>
        <v>0</v>
      </c>
      <c r="N253" s="42">
        <f>Wrocław!BL238</f>
        <v>0</v>
      </c>
      <c r="O253" s="42">
        <f>Wrocław!BM238</f>
        <v>0</v>
      </c>
    </row>
    <row r="254" spans="2:15">
      <c r="B254" s="146">
        <f>Wrocław!A239</f>
        <v>236</v>
      </c>
      <c r="C254" s="144" t="str">
        <f>Wrocław!E239</f>
        <v>Kresowa</v>
      </c>
      <c r="D254" s="42">
        <f>Wrocław!AE239</f>
        <v>0</v>
      </c>
      <c r="E254" s="42">
        <f>Wrocław!AF239</f>
        <v>0</v>
      </c>
      <c r="F254" s="42">
        <f>Wrocław!BF239</f>
        <v>0</v>
      </c>
      <c r="G254" s="42">
        <f>Wrocław!BG239</f>
        <v>113</v>
      </c>
      <c r="H254" s="42">
        <f>Wrocław!BH239</f>
        <v>226</v>
      </c>
      <c r="J254" s="146">
        <f>Wrocław!A239</f>
        <v>236</v>
      </c>
      <c r="K254" s="144" t="str">
        <f>Wrocław!E239</f>
        <v>Kresowa</v>
      </c>
      <c r="L254" s="42">
        <f>Wrocław!AH239</f>
        <v>0</v>
      </c>
      <c r="M254" s="42">
        <f>Wrocław!BK239</f>
        <v>43</v>
      </c>
      <c r="N254" s="42">
        <f>Wrocław!BL239</f>
        <v>0</v>
      </c>
      <c r="O254" s="42">
        <f>Wrocław!BM239</f>
        <v>165</v>
      </c>
    </row>
    <row r="255" spans="2:15">
      <c r="B255" s="146">
        <f>Wrocław!A240</f>
        <v>237</v>
      </c>
      <c r="C255" s="144" t="str">
        <f>Wrocław!E240</f>
        <v>Lutyńska</v>
      </c>
      <c r="D255" s="42">
        <f>Wrocław!AE240</f>
        <v>0</v>
      </c>
      <c r="E255" s="42">
        <f>Wrocław!AF240</f>
        <v>0</v>
      </c>
      <c r="F255" s="42">
        <f>Wrocław!BF240</f>
        <v>0</v>
      </c>
      <c r="G255" s="42">
        <f>Wrocław!BG240</f>
        <v>0</v>
      </c>
      <c r="H255" s="42">
        <f>Wrocław!BH240</f>
        <v>0</v>
      </c>
      <c r="J255" s="146">
        <f>Wrocław!A240</f>
        <v>237</v>
      </c>
      <c r="K255" s="144" t="str">
        <f>Wrocław!E240</f>
        <v>Lutyńska</v>
      </c>
      <c r="L255" s="42">
        <f>Wrocław!AH240</f>
        <v>0</v>
      </c>
      <c r="M255" s="42">
        <f>Wrocław!BK240</f>
        <v>0</v>
      </c>
      <c r="N255" s="42">
        <f>Wrocław!BL240</f>
        <v>0</v>
      </c>
      <c r="O255" s="42">
        <f>Wrocław!BM240</f>
        <v>0</v>
      </c>
    </row>
    <row r="256" spans="2:15">
      <c r="B256" s="146">
        <f>Wrocław!A241</f>
        <v>238</v>
      </c>
      <c r="C256" s="144" t="str">
        <f>Wrocław!E241</f>
        <v>Żar</v>
      </c>
      <c r="D256" s="42">
        <f>Wrocław!AE241</f>
        <v>201</v>
      </c>
      <c r="E256" s="42">
        <f>Wrocław!AF241</f>
        <v>187</v>
      </c>
      <c r="F256" s="42">
        <f>Wrocław!BF241</f>
        <v>193.06591059688694</v>
      </c>
      <c r="G256" s="42">
        <f>Wrocław!BG241</f>
        <v>0</v>
      </c>
      <c r="H256" s="42">
        <f>Wrocław!BH241</f>
        <v>0</v>
      </c>
      <c r="J256" s="146">
        <f>Wrocław!A241</f>
        <v>238</v>
      </c>
      <c r="K256" s="144" t="str">
        <f>Wrocław!E241</f>
        <v>Żar</v>
      </c>
      <c r="L256" s="42">
        <f>Wrocław!AH241</f>
        <v>57</v>
      </c>
      <c r="M256" s="42">
        <f>Wrocław!BK241</f>
        <v>0</v>
      </c>
      <c r="N256" s="42">
        <f>Wrocław!BL241</f>
        <v>0</v>
      </c>
      <c r="O256" s="42">
        <f>Wrocław!BM241</f>
        <v>0</v>
      </c>
    </row>
    <row r="257" spans="2:15">
      <c r="B257" s="146">
        <f>Wrocław!A242</f>
        <v>239</v>
      </c>
      <c r="C257" s="144" t="str">
        <f>Wrocław!E242</f>
        <v>Las Ratyński</v>
      </c>
      <c r="D257" s="42">
        <f>Wrocław!AE242</f>
        <v>0</v>
      </c>
      <c r="E257" s="42">
        <f>Wrocław!AF242</f>
        <v>0</v>
      </c>
      <c r="F257" s="42">
        <f>Wrocław!BF242</f>
        <v>0</v>
      </c>
      <c r="G257" s="42">
        <f>Wrocław!BG242</f>
        <v>0</v>
      </c>
      <c r="H257" s="42">
        <f>Wrocław!BH242</f>
        <v>0</v>
      </c>
      <c r="J257" s="146">
        <f>Wrocław!A242</f>
        <v>239</v>
      </c>
      <c r="K257" s="144" t="str">
        <f>Wrocław!E242</f>
        <v>Las Ratyński</v>
      </c>
      <c r="L257" s="42">
        <f>Wrocław!AH242</f>
        <v>1</v>
      </c>
      <c r="M257" s="42">
        <f>Wrocław!BK242</f>
        <v>0</v>
      </c>
      <c r="N257" s="42">
        <f>Wrocław!BL242</f>
        <v>0</v>
      </c>
      <c r="O257" s="42">
        <f>Wrocław!BM242</f>
        <v>0</v>
      </c>
    </row>
    <row r="258" spans="2:15">
      <c r="B258" s="146">
        <f>Wrocław!A243</f>
        <v>240</v>
      </c>
      <c r="C258" s="144" t="str">
        <f>Wrocław!E243</f>
        <v>Ratyń</v>
      </c>
      <c r="D258" s="42">
        <f>Wrocław!AE243</f>
        <v>461</v>
      </c>
      <c r="E258" s="42">
        <f>Wrocław!AF243</f>
        <v>413</v>
      </c>
      <c r="F258" s="42">
        <f>Wrocław!BF243</f>
        <v>426.39690415248288</v>
      </c>
      <c r="G258" s="42">
        <f>Wrocław!BG243</f>
        <v>556</v>
      </c>
      <c r="H258" s="42">
        <f>Wrocław!BH243</f>
        <v>556</v>
      </c>
      <c r="J258" s="146">
        <f>Wrocław!A243</f>
        <v>240</v>
      </c>
      <c r="K258" s="144" t="str">
        <f>Wrocław!E243</f>
        <v>Ratyń</v>
      </c>
      <c r="L258" s="42">
        <f>Wrocław!AH243</f>
        <v>86</v>
      </c>
      <c r="M258" s="42">
        <f>Wrocław!BK243</f>
        <v>826</v>
      </c>
      <c r="N258" s="42">
        <f>Wrocław!BL243</f>
        <v>417</v>
      </c>
      <c r="O258" s="42">
        <f>Wrocław!BM243</f>
        <v>234</v>
      </c>
    </row>
    <row r="259" spans="2:15">
      <c r="B259" s="146">
        <f>Wrocław!A244</f>
        <v>241</v>
      </c>
      <c r="C259" s="144" t="str">
        <f>Wrocław!E244</f>
        <v>Jarnołtów</v>
      </c>
      <c r="D259" s="42">
        <f>Wrocław!AE244</f>
        <v>464</v>
      </c>
      <c r="E259" s="42">
        <f>Wrocław!AF244</f>
        <v>439</v>
      </c>
      <c r="F259" s="42">
        <f>Wrocław!BF244</f>
        <v>453.24029279162227</v>
      </c>
      <c r="G259" s="42">
        <f>Wrocław!BG244</f>
        <v>0</v>
      </c>
      <c r="H259" s="42">
        <f>Wrocław!BH244</f>
        <v>0</v>
      </c>
      <c r="J259" s="146">
        <f>Wrocław!A244</f>
        <v>241</v>
      </c>
      <c r="K259" s="144" t="str">
        <f>Wrocław!E244</f>
        <v>Jarnołtów</v>
      </c>
      <c r="L259" s="42">
        <f>Wrocław!AH244</f>
        <v>147</v>
      </c>
      <c r="M259" s="42">
        <f>Wrocław!BK244</f>
        <v>0</v>
      </c>
      <c r="N259" s="42">
        <f>Wrocław!BL244</f>
        <v>0</v>
      </c>
      <c r="O259" s="42">
        <f>Wrocław!BM244</f>
        <v>0</v>
      </c>
    </row>
    <row r="260" spans="2:15">
      <c r="B260" s="146">
        <f>Wrocław!A245</f>
        <v>242</v>
      </c>
      <c r="C260" s="144" t="str">
        <f>Wrocław!E245</f>
        <v>Jerzmanowo</v>
      </c>
      <c r="D260" s="42">
        <f>Wrocław!AE245</f>
        <v>860</v>
      </c>
      <c r="E260" s="42">
        <f>Wrocław!AF245</f>
        <v>811</v>
      </c>
      <c r="F260" s="42">
        <f>Wrocław!BF245</f>
        <v>837.30723793623156</v>
      </c>
      <c r="G260" s="42">
        <f>Wrocław!BG245</f>
        <v>539</v>
      </c>
      <c r="H260" s="42">
        <f>Wrocław!BH245</f>
        <v>478</v>
      </c>
      <c r="J260" s="146">
        <f>Wrocław!A245</f>
        <v>242</v>
      </c>
      <c r="K260" s="144" t="str">
        <f>Wrocław!E245</f>
        <v>Jerzmanowo</v>
      </c>
      <c r="L260" s="42">
        <f>Wrocław!AH245</f>
        <v>332</v>
      </c>
      <c r="M260" s="42">
        <f>Wrocław!BK245</f>
        <v>574</v>
      </c>
      <c r="N260" s="42">
        <f>Wrocław!BL245</f>
        <v>269</v>
      </c>
      <c r="O260" s="42">
        <f>Wrocław!BM245</f>
        <v>400</v>
      </c>
    </row>
    <row r="261" spans="2:15">
      <c r="B261" s="146">
        <f>Wrocław!A246</f>
        <v>243</v>
      </c>
      <c r="C261" s="144" t="str">
        <f>Wrocław!E246</f>
        <v>ZCh Złotniki</v>
      </c>
      <c r="D261" s="42">
        <f>Wrocław!AE246</f>
        <v>38</v>
      </c>
      <c r="E261" s="42">
        <f>Wrocław!AF246</f>
        <v>37</v>
      </c>
      <c r="F261" s="42">
        <f>Wrocław!BF246</f>
        <v>38.20020690954447</v>
      </c>
      <c r="G261" s="42">
        <f>Wrocław!BG246</f>
        <v>113</v>
      </c>
      <c r="H261" s="42">
        <f>Wrocław!BH246</f>
        <v>147</v>
      </c>
      <c r="J261" s="146">
        <f>Wrocław!A246</f>
        <v>243</v>
      </c>
      <c r="K261" s="144" t="str">
        <f>Wrocław!E246</f>
        <v>ZCh Złotniki</v>
      </c>
      <c r="L261" s="42">
        <f>Wrocław!AH246</f>
        <v>150</v>
      </c>
      <c r="M261" s="42">
        <f>Wrocław!BK246</f>
        <v>208</v>
      </c>
      <c r="N261" s="42">
        <f>Wrocław!BL246</f>
        <v>104</v>
      </c>
      <c r="O261" s="42">
        <f>Wrocław!BM246</f>
        <v>95</v>
      </c>
    </row>
    <row r="262" spans="2:15">
      <c r="B262" s="146">
        <f>Wrocław!A247</f>
        <v>244</v>
      </c>
      <c r="C262" s="144" t="str">
        <f>Wrocław!E247</f>
        <v>Jerzmanowska</v>
      </c>
      <c r="D262" s="42">
        <f>Wrocław!AE247</f>
        <v>16</v>
      </c>
      <c r="E262" s="42">
        <f>Wrocław!AF247</f>
        <v>15</v>
      </c>
      <c r="F262" s="42">
        <f>Wrocław!BF247</f>
        <v>15.486570368734245</v>
      </c>
      <c r="G262" s="42">
        <f>Wrocław!BG247</f>
        <v>0</v>
      </c>
      <c r="H262" s="42">
        <f>Wrocław!BH247</f>
        <v>0</v>
      </c>
      <c r="J262" s="146">
        <f>Wrocław!A247</f>
        <v>244</v>
      </c>
      <c r="K262" s="144" t="str">
        <f>Wrocław!E247</f>
        <v>Jerzmanowska</v>
      </c>
      <c r="L262" s="42">
        <f>Wrocław!AH247</f>
        <v>39</v>
      </c>
      <c r="M262" s="42">
        <f>Wrocław!BK247</f>
        <v>0</v>
      </c>
      <c r="N262" s="42">
        <f>Wrocław!BL247</f>
        <v>0</v>
      </c>
      <c r="O262" s="42">
        <f>Wrocław!BM247</f>
        <v>0</v>
      </c>
    </row>
    <row r="263" spans="2:15">
      <c r="B263" s="146">
        <f>Wrocław!A248</f>
        <v>245</v>
      </c>
      <c r="C263" s="144" t="str">
        <f>Wrocław!E248</f>
        <v>Jerzmanowska (Baza)</v>
      </c>
      <c r="D263" s="42">
        <f>Wrocław!AE248</f>
        <v>5</v>
      </c>
      <c r="E263" s="42">
        <f>Wrocław!AF248</f>
        <v>5</v>
      </c>
      <c r="F263" s="42">
        <f>Wrocław!BF248</f>
        <v>5.1621901229114151</v>
      </c>
      <c r="G263" s="42">
        <f>Wrocław!BG248</f>
        <v>495</v>
      </c>
      <c r="H263" s="42">
        <f>Wrocław!BH248</f>
        <v>678</v>
      </c>
      <c r="J263" s="146">
        <f>Wrocław!A248</f>
        <v>245</v>
      </c>
      <c r="K263" s="144" t="str">
        <f>Wrocław!E248</f>
        <v>Jerzmanowska (Baza)</v>
      </c>
      <c r="L263" s="42">
        <f>Wrocław!AH248</f>
        <v>1479</v>
      </c>
      <c r="M263" s="42">
        <f>Wrocław!BK248</f>
        <v>617</v>
      </c>
      <c r="N263" s="42">
        <f>Wrocław!BL248</f>
        <v>269</v>
      </c>
      <c r="O263" s="42">
        <f>Wrocław!BM248</f>
        <v>469</v>
      </c>
    </row>
    <row r="264" spans="2:15">
      <c r="B264" s="146">
        <f>Wrocław!A249</f>
        <v>246</v>
      </c>
      <c r="C264" s="144" t="str">
        <f>Wrocław!E249</f>
        <v>Przybyły</v>
      </c>
      <c r="D264" s="42">
        <f>Wrocław!AE249</f>
        <v>106</v>
      </c>
      <c r="E264" s="42">
        <f>Wrocław!AF249</f>
        <v>94</v>
      </c>
      <c r="F264" s="42">
        <f>Wrocław!BF249</f>
        <v>97.049174310734614</v>
      </c>
      <c r="G264" s="42">
        <f>Wrocław!BG249</f>
        <v>243</v>
      </c>
      <c r="H264" s="42">
        <f>Wrocław!BH249</f>
        <v>252</v>
      </c>
      <c r="J264" s="146">
        <f>Wrocław!A249</f>
        <v>246</v>
      </c>
      <c r="K264" s="144" t="str">
        <f>Wrocław!E249</f>
        <v>Przybyły</v>
      </c>
      <c r="L264" s="42">
        <f>Wrocław!AH249</f>
        <v>316</v>
      </c>
      <c r="M264" s="42">
        <f>Wrocław!BK249</f>
        <v>139</v>
      </c>
      <c r="N264" s="42">
        <f>Wrocław!BL249</f>
        <v>69</v>
      </c>
      <c r="O264" s="42">
        <f>Wrocław!BM249</f>
        <v>174</v>
      </c>
    </row>
    <row r="265" spans="2:15">
      <c r="B265" s="146">
        <f>Wrocław!A250</f>
        <v>247</v>
      </c>
      <c r="C265" s="144" t="str">
        <f>Wrocław!E250</f>
        <v>Żerniki</v>
      </c>
      <c r="D265" s="42">
        <f>Wrocław!AE250</f>
        <v>3779</v>
      </c>
      <c r="E265" s="42">
        <f>Wrocław!AF250</f>
        <v>3485</v>
      </c>
      <c r="F265" s="42">
        <f>Wrocław!BF250</f>
        <v>3598.0465156692562</v>
      </c>
      <c r="G265" s="42">
        <f>Wrocław!BG250</f>
        <v>843</v>
      </c>
      <c r="H265" s="42">
        <f>Wrocław!BH250</f>
        <v>556</v>
      </c>
      <c r="J265" s="146">
        <f>Wrocław!A250</f>
        <v>247</v>
      </c>
      <c r="K265" s="144" t="str">
        <f>Wrocław!E250</f>
        <v>Żerniki</v>
      </c>
      <c r="L265" s="42">
        <f>Wrocław!AH250</f>
        <v>1113</v>
      </c>
      <c r="M265" s="42">
        <f>Wrocław!BK250</f>
        <v>1313</v>
      </c>
      <c r="N265" s="42">
        <f>Wrocław!BL250</f>
        <v>652</v>
      </c>
      <c r="O265" s="42">
        <f>Wrocław!BM250</f>
        <v>417</v>
      </c>
    </row>
    <row r="266" spans="2:15">
      <c r="B266" s="146">
        <f>Wrocław!A251</f>
        <v>248</v>
      </c>
      <c r="C266" s="144" t="str">
        <f>Wrocław!E251</f>
        <v>Graniczna/Zagłoby</v>
      </c>
      <c r="D266" s="42">
        <f>Wrocław!AE251</f>
        <v>6</v>
      </c>
      <c r="E266" s="42">
        <f>Wrocław!AF251</f>
        <v>5</v>
      </c>
      <c r="F266" s="42">
        <f>Wrocław!BF251</f>
        <v>5.1621901229114151</v>
      </c>
      <c r="G266" s="42">
        <f>Wrocław!BG251</f>
        <v>0</v>
      </c>
      <c r="H266" s="42">
        <f>Wrocław!BH251</f>
        <v>0</v>
      </c>
      <c r="J266" s="146">
        <f>Wrocław!A251</f>
        <v>248</v>
      </c>
      <c r="K266" s="144" t="str">
        <f>Wrocław!E251</f>
        <v>Graniczna/Zagłoby</v>
      </c>
      <c r="L266" s="42">
        <f>Wrocław!AH251</f>
        <v>151</v>
      </c>
      <c r="M266" s="42">
        <f>Wrocław!BK251</f>
        <v>0</v>
      </c>
      <c r="N266" s="42">
        <f>Wrocław!BL251</f>
        <v>0</v>
      </c>
      <c r="O266" s="42">
        <f>Wrocław!BM251</f>
        <v>0</v>
      </c>
    </row>
    <row r="267" spans="2:15">
      <c r="B267" s="146">
        <f>Wrocław!A252</f>
        <v>249</v>
      </c>
      <c r="C267" s="144" t="str">
        <f>Wrocław!E252</f>
        <v>Strachowicka</v>
      </c>
      <c r="D267" s="42">
        <f>Wrocław!AE252</f>
        <v>118</v>
      </c>
      <c r="E267" s="42">
        <f>Wrocław!AF252</f>
        <v>114</v>
      </c>
      <c r="F267" s="42">
        <f>Wrocław!BF252</f>
        <v>117.69793480238027</v>
      </c>
      <c r="G267" s="42">
        <f>Wrocław!BG252</f>
        <v>0</v>
      </c>
      <c r="H267" s="42">
        <f>Wrocław!BH252</f>
        <v>0</v>
      </c>
      <c r="J267" s="146">
        <f>Wrocław!A252</f>
        <v>249</v>
      </c>
      <c r="K267" s="144" t="str">
        <f>Wrocław!E252</f>
        <v>Strachowicka</v>
      </c>
      <c r="L267" s="42">
        <f>Wrocław!AH252</f>
        <v>104</v>
      </c>
      <c r="M267" s="42">
        <f>Wrocław!BK252</f>
        <v>0</v>
      </c>
      <c r="N267" s="42">
        <f>Wrocław!BL252</f>
        <v>0</v>
      </c>
      <c r="O267" s="42">
        <f>Wrocław!BM252</f>
        <v>0</v>
      </c>
    </row>
    <row r="268" spans="2:15">
      <c r="B268" s="146">
        <f>Wrocław!A253</f>
        <v>250</v>
      </c>
      <c r="C268" s="144" t="str">
        <f>Wrocław!E253</f>
        <v>Osiniec</v>
      </c>
      <c r="D268" s="42">
        <f>Wrocław!AE253</f>
        <v>178</v>
      </c>
      <c r="E268" s="42">
        <f>Wrocław!AF253</f>
        <v>168</v>
      </c>
      <c r="F268" s="42">
        <f>Wrocław!BF253</f>
        <v>173.44958812982358</v>
      </c>
      <c r="G268" s="42">
        <f>Wrocław!BG253</f>
        <v>0</v>
      </c>
      <c r="H268" s="42">
        <f>Wrocław!BH253</f>
        <v>0</v>
      </c>
      <c r="J268" s="146">
        <f>Wrocław!A253</f>
        <v>250</v>
      </c>
      <c r="K268" s="144" t="str">
        <f>Wrocław!E253</f>
        <v>Osiniec</v>
      </c>
      <c r="L268" s="42">
        <f>Wrocław!AH253</f>
        <v>38</v>
      </c>
      <c r="M268" s="42">
        <f>Wrocław!BK253</f>
        <v>0</v>
      </c>
      <c r="N268" s="42">
        <f>Wrocław!BL253</f>
        <v>0</v>
      </c>
      <c r="O268" s="42">
        <f>Wrocław!BM253</f>
        <v>0</v>
      </c>
    </row>
    <row r="269" spans="2:15">
      <c r="B269" s="146">
        <f>Wrocław!A254</f>
        <v>251</v>
      </c>
      <c r="C269" s="144" t="str">
        <f>Wrocław!E254</f>
        <v>Rdestowa</v>
      </c>
      <c r="D269" s="42">
        <f>Wrocław!AE254</f>
        <v>20</v>
      </c>
      <c r="E269" s="42">
        <f>Wrocław!AF254</f>
        <v>18</v>
      </c>
      <c r="F269" s="42">
        <f>Wrocław!BF254</f>
        <v>18.583884442481096</v>
      </c>
      <c r="G269" s="42">
        <f>Wrocław!BG254</f>
        <v>0</v>
      </c>
      <c r="H269" s="42">
        <f>Wrocław!BH254</f>
        <v>0</v>
      </c>
      <c r="J269" s="146">
        <f>Wrocław!A254</f>
        <v>251</v>
      </c>
      <c r="K269" s="144" t="str">
        <f>Wrocław!E254</f>
        <v>Rdestowa</v>
      </c>
      <c r="L269" s="42">
        <f>Wrocław!AH254</f>
        <v>38</v>
      </c>
      <c r="M269" s="42">
        <f>Wrocław!BK254</f>
        <v>0</v>
      </c>
      <c r="N269" s="42">
        <f>Wrocław!BL254</f>
        <v>0</v>
      </c>
      <c r="O269" s="42">
        <f>Wrocław!BM254</f>
        <v>0</v>
      </c>
    </row>
    <row r="270" spans="2:15">
      <c r="B270" s="146">
        <f>Wrocław!A255</f>
        <v>252</v>
      </c>
      <c r="C270" s="144" t="str">
        <f>Wrocław!E255</f>
        <v>Strachowice/Port Lotn.</v>
      </c>
      <c r="D270" s="42">
        <f>Wrocław!AE255</f>
        <v>384</v>
      </c>
      <c r="E270" s="42">
        <f>Wrocław!AF255</f>
        <v>364</v>
      </c>
      <c r="F270" s="42">
        <f>Wrocław!BF255</f>
        <v>375.80744094795102</v>
      </c>
      <c r="G270" s="42">
        <f>Wrocław!BG255</f>
        <v>948</v>
      </c>
      <c r="H270" s="42">
        <f>Wrocław!BH255</f>
        <v>783</v>
      </c>
      <c r="J270" s="146">
        <f>Wrocław!A255</f>
        <v>252</v>
      </c>
      <c r="K270" s="144" t="str">
        <f>Wrocław!E255</f>
        <v>Strachowice/Port Lotn.</v>
      </c>
      <c r="L270" s="42">
        <f>Wrocław!AH255</f>
        <v>769</v>
      </c>
      <c r="M270" s="42">
        <f>Wrocław!BK255</f>
        <v>2296</v>
      </c>
      <c r="N270" s="42">
        <f>Wrocław!BL255</f>
        <v>1113</v>
      </c>
      <c r="O270" s="42">
        <f>Wrocław!BM255</f>
        <v>722</v>
      </c>
    </row>
    <row r="271" spans="2:15">
      <c r="B271" s="146">
        <f>Wrocław!A256</f>
        <v>253</v>
      </c>
      <c r="C271" s="144" t="str">
        <f>Wrocław!E256</f>
        <v>Graniczna/Rakietowa</v>
      </c>
      <c r="D271" s="42">
        <f>Wrocław!AE256</f>
        <v>0</v>
      </c>
      <c r="E271" s="42">
        <f>Wrocław!AF256</f>
        <v>0</v>
      </c>
      <c r="F271" s="42">
        <f>Wrocław!BF256</f>
        <v>0</v>
      </c>
      <c r="G271" s="42">
        <f>Wrocław!BG256</f>
        <v>208</v>
      </c>
      <c r="H271" s="42">
        <f>Wrocław!BH256</f>
        <v>313</v>
      </c>
      <c r="J271" s="146">
        <f>Wrocław!A256</f>
        <v>253</v>
      </c>
      <c r="K271" s="144" t="str">
        <f>Wrocław!E256</f>
        <v>Graniczna/Rakietowa</v>
      </c>
      <c r="L271" s="42">
        <f>Wrocław!AH256</f>
        <v>298</v>
      </c>
      <c r="M271" s="42">
        <f>Wrocław!BK256</f>
        <v>617</v>
      </c>
      <c r="N271" s="42">
        <f>Wrocław!BL256</f>
        <v>348</v>
      </c>
      <c r="O271" s="42">
        <f>Wrocław!BM256</f>
        <v>313</v>
      </c>
    </row>
    <row r="272" spans="2:15">
      <c r="B272" s="146">
        <f>Wrocław!A257</f>
        <v>254</v>
      </c>
      <c r="C272" s="144" t="str">
        <f>Wrocław!E257</f>
        <v>Tor Rakietowa</v>
      </c>
      <c r="D272" s="42">
        <f>Wrocław!AE257</f>
        <v>22</v>
      </c>
      <c r="E272" s="42">
        <f>Wrocław!AF257</f>
        <v>20</v>
      </c>
      <c r="F272" s="42">
        <f>Wrocław!BF257</f>
        <v>20.64876049164566</v>
      </c>
      <c r="G272" s="42">
        <f>Wrocław!BG257</f>
        <v>0</v>
      </c>
      <c r="H272" s="42">
        <f>Wrocław!BH257</f>
        <v>0</v>
      </c>
      <c r="J272" s="146">
        <f>Wrocław!A257</f>
        <v>254</v>
      </c>
      <c r="K272" s="144" t="str">
        <f>Wrocław!E257</f>
        <v>Tor Rakietowa</v>
      </c>
      <c r="L272" s="42">
        <f>Wrocław!AH257</f>
        <v>3</v>
      </c>
      <c r="M272" s="42">
        <f>Wrocław!BK257</f>
        <v>0</v>
      </c>
      <c r="N272" s="42">
        <f>Wrocław!BL257</f>
        <v>0</v>
      </c>
      <c r="O272" s="42">
        <f>Wrocław!BM257</f>
        <v>0</v>
      </c>
    </row>
    <row r="273" spans="2:15">
      <c r="B273" s="146">
        <f>Wrocław!A258</f>
        <v>255</v>
      </c>
      <c r="C273" s="144" t="str">
        <f>Wrocław!E258</f>
        <v>Partynice</v>
      </c>
      <c r="D273" s="42">
        <f>Wrocław!AE258</f>
        <v>1078</v>
      </c>
      <c r="E273" s="42">
        <f>Wrocław!AF258</f>
        <v>946</v>
      </c>
      <c r="F273" s="42">
        <f>Wrocław!BF258</f>
        <v>1886.2642709118313</v>
      </c>
      <c r="G273" s="42">
        <f>Wrocław!BG258</f>
        <v>722</v>
      </c>
      <c r="H273" s="42">
        <f>Wrocław!BH258</f>
        <v>635</v>
      </c>
      <c r="J273" s="146">
        <f>Wrocław!A258</f>
        <v>255</v>
      </c>
      <c r="K273" s="144" t="str">
        <f>Wrocław!E258</f>
        <v>Partynice</v>
      </c>
      <c r="L273" s="42">
        <f>Wrocław!AH258</f>
        <v>936</v>
      </c>
      <c r="M273" s="42">
        <f>Wrocław!BK258</f>
        <v>974</v>
      </c>
      <c r="N273" s="42">
        <f>Wrocław!BL258</f>
        <v>783</v>
      </c>
      <c r="O273" s="42">
        <f>Wrocław!BM258</f>
        <v>530</v>
      </c>
    </row>
    <row r="274" spans="2:15">
      <c r="B274" s="146">
        <f>Wrocław!A259</f>
        <v>256</v>
      </c>
      <c r="C274" s="144" t="str">
        <f>Wrocław!E259</f>
        <v>Maczka</v>
      </c>
      <c r="D274" s="42">
        <f>Wrocław!AE259</f>
        <v>2617</v>
      </c>
      <c r="E274" s="42">
        <f>Wrocław!AF259</f>
        <v>2279</v>
      </c>
      <c r="F274" s="42">
        <f>Wrocław!BF259</f>
        <v>2352.9262580230234</v>
      </c>
      <c r="G274" s="42">
        <f>Wrocław!BG259</f>
        <v>0</v>
      </c>
      <c r="H274" s="42">
        <f>Wrocław!BH259</f>
        <v>17</v>
      </c>
      <c r="J274" s="146">
        <f>Wrocław!A259</f>
        <v>256</v>
      </c>
      <c r="K274" s="144" t="str">
        <f>Wrocław!E259</f>
        <v>Maczka</v>
      </c>
      <c r="L274" s="42">
        <f>Wrocław!AH259</f>
        <v>874</v>
      </c>
      <c r="M274" s="42">
        <f>Wrocław!BK259</f>
        <v>17</v>
      </c>
      <c r="N274" s="42">
        <f>Wrocław!BL259</f>
        <v>17</v>
      </c>
      <c r="O274" s="42">
        <f>Wrocław!BM259</f>
        <v>17</v>
      </c>
    </row>
    <row r="275" spans="2:15">
      <c r="B275" s="146">
        <f>Wrocław!A260</f>
        <v>257</v>
      </c>
      <c r="C275" s="144" t="str">
        <f>Wrocław!E260</f>
        <v>Agrestowa</v>
      </c>
      <c r="D275" s="42">
        <f>Wrocław!AE260</f>
        <v>1001</v>
      </c>
      <c r="E275" s="42">
        <f>Wrocław!AF260</f>
        <v>914</v>
      </c>
      <c r="F275" s="42">
        <f>Wrocław!BF260</f>
        <v>1850.1289400514511</v>
      </c>
      <c r="G275" s="42">
        <f>Wrocław!BG260</f>
        <v>739</v>
      </c>
      <c r="H275" s="42">
        <f>Wrocław!BH260</f>
        <v>504</v>
      </c>
      <c r="J275" s="146">
        <f>Wrocław!A260</f>
        <v>257</v>
      </c>
      <c r="K275" s="144" t="str">
        <f>Wrocław!E260</f>
        <v>Agrestowa</v>
      </c>
      <c r="L275" s="42">
        <f>Wrocław!AH260</f>
        <v>495</v>
      </c>
      <c r="M275" s="42">
        <f>Wrocław!BK260</f>
        <v>713</v>
      </c>
      <c r="N275" s="42">
        <f>Wrocław!BL260</f>
        <v>669</v>
      </c>
      <c r="O275" s="42">
        <f>Wrocław!BM260</f>
        <v>295</v>
      </c>
    </row>
    <row r="276" spans="2:15">
      <c r="B276" s="146">
        <f>Wrocław!A261</f>
        <v>258</v>
      </c>
      <c r="C276" s="144" t="str">
        <f>Wrocław!E261</f>
        <v>Strachowskiego</v>
      </c>
      <c r="D276" s="42">
        <f>Wrocław!AE261</f>
        <v>2034</v>
      </c>
      <c r="E276" s="42">
        <f>Wrocław!AF261</f>
        <v>1889</v>
      </c>
      <c r="F276" s="42">
        <f>Wrocław!BF261</f>
        <v>1950.2754284359328</v>
      </c>
      <c r="G276" s="42">
        <f>Wrocław!BG261</f>
        <v>2827</v>
      </c>
      <c r="H276" s="42">
        <f>Wrocław!BH261</f>
        <v>1905</v>
      </c>
      <c r="J276" s="146">
        <f>Wrocław!A261</f>
        <v>258</v>
      </c>
      <c r="K276" s="144" t="str">
        <f>Wrocław!E261</f>
        <v>Strachowskiego</v>
      </c>
      <c r="L276" s="42">
        <f>Wrocław!AH261</f>
        <v>1179</v>
      </c>
      <c r="M276" s="42">
        <f>Wrocław!BK261</f>
        <v>1879</v>
      </c>
      <c r="N276" s="42">
        <f>Wrocław!BL261</f>
        <v>1209</v>
      </c>
      <c r="O276" s="42">
        <f>Wrocław!BM261</f>
        <v>965</v>
      </c>
    </row>
    <row r="277" spans="2:15">
      <c r="B277" s="146">
        <f>Wrocław!A262</f>
        <v>259</v>
      </c>
      <c r="C277" s="144" t="str">
        <f>Wrocław!E262</f>
        <v>Kurpiów</v>
      </c>
      <c r="D277" s="42">
        <f>Wrocław!AE262</f>
        <v>2153</v>
      </c>
      <c r="E277" s="42">
        <f>Wrocław!AF262</f>
        <v>1944</v>
      </c>
      <c r="F277" s="42">
        <f>Wrocław!BF262</f>
        <v>2007.0595197879584</v>
      </c>
      <c r="G277" s="42">
        <f>Wrocław!BG262</f>
        <v>530</v>
      </c>
      <c r="H277" s="42">
        <f>Wrocław!BH262</f>
        <v>356</v>
      </c>
      <c r="J277" s="146">
        <f>Wrocław!A262</f>
        <v>259</v>
      </c>
      <c r="K277" s="144" t="str">
        <f>Wrocław!E262</f>
        <v>Kurpiów</v>
      </c>
      <c r="L277" s="42">
        <f>Wrocław!AH262</f>
        <v>732</v>
      </c>
      <c r="M277" s="42">
        <f>Wrocław!BK262</f>
        <v>443</v>
      </c>
      <c r="N277" s="42">
        <f>Wrocław!BL262</f>
        <v>400</v>
      </c>
      <c r="O277" s="42">
        <f>Wrocław!BM262</f>
        <v>243</v>
      </c>
    </row>
    <row r="278" spans="2:15">
      <c r="B278" s="146">
        <f>Wrocław!A263</f>
        <v>260</v>
      </c>
      <c r="C278" s="144" t="str">
        <f>Wrocław!E263</f>
        <v>Ołtaszyn</v>
      </c>
      <c r="D278" s="42">
        <f>Wrocław!AE263</f>
        <v>1713</v>
      </c>
      <c r="E278" s="42">
        <f>Wrocław!AF263</f>
        <v>1600</v>
      </c>
      <c r="F278" s="42">
        <f>Wrocław!BF263</f>
        <v>1651.9008393316531</v>
      </c>
      <c r="G278" s="42">
        <f>Wrocław!BG263</f>
        <v>1348</v>
      </c>
      <c r="H278" s="42">
        <f>Wrocław!BH263</f>
        <v>991</v>
      </c>
      <c r="J278" s="146">
        <f>Wrocław!A263</f>
        <v>260</v>
      </c>
      <c r="K278" s="144" t="str">
        <f>Wrocław!E263</f>
        <v>Ołtaszyn</v>
      </c>
      <c r="L278" s="42">
        <f>Wrocław!AH263</f>
        <v>604</v>
      </c>
      <c r="M278" s="42">
        <f>Wrocław!BK263</f>
        <v>765</v>
      </c>
      <c r="N278" s="42">
        <f>Wrocław!BL263</f>
        <v>626</v>
      </c>
      <c r="O278" s="42">
        <f>Wrocław!BM263</f>
        <v>643</v>
      </c>
    </row>
    <row r="279" spans="2:15">
      <c r="B279" s="146">
        <f>Wrocław!A264</f>
        <v>261</v>
      </c>
      <c r="C279" s="144" t="str">
        <f>Wrocław!E264</f>
        <v>Wojszyce</v>
      </c>
      <c r="D279" s="42">
        <f>Wrocław!AE264</f>
        <v>2100</v>
      </c>
      <c r="E279" s="42">
        <f>Wrocław!AF264</f>
        <v>1930</v>
      </c>
      <c r="F279" s="42">
        <f>Wrocław!BF264</f>
        <v>1992.6053874438064</v>
      </c>
      <c r="G279" s="42">
        <f>Wrocław!BG264</f>
        <v>3088</v>
      </c>
      <c r="H279" s="42">
        <f>Wrocław!BH264</f>
        <v>2636</v>
      </c>
      <c r="J279" s="146">
        <f>Wrocław!A264</f>
        <v>261</v>
      </c>
      <c r="K279" s="144" t="str">
        <f>Wrocław!E264</f>
        <v>Wojszyce</v>
      </c>
      <c r="L279" s="42">
        <f>Wrocław!AH264</f>
        <v>828</v>
      </c>
      <c r="M279" s="42">
        <f>Wrocław!BK264</f>
        <v>2218</v>
      </c>
      <c r="N279" s="42">
        <f>Wrocław!BL264</f>
        <v>1670</v>
      </c>
      <c r="O279" s="42">
        <f>Wrocław!BM264</f>
        <v>1444</v>
      </c>
    </row>
    <row r="280" spans="2:15">
      <c r="B280" s="146">
        <f>Wrocław!A265</f>
        <v>262</v>
      </c>
      <c r="C280" s="144" t="str">
        <f>Wrocław!E265</f>
        <v>Parafialna</v>
      </c>
      <c r="D280" s="42">
        <f>Wrocław!AE265</f>
        <v>2865</v>
      </c>
      <c r="E280" s="42">
        <f>Wrocław!AF265</f>
        <v>2549</v>
      </c>
      <c r="F280" s="42">
        <f>Wrocław!BF265</f>
        <v>2631.6845246602393</v>
      </c>
      <c r="G280" s="42">
        <f>Wrocław!BG265</f>
        <v>522</v>
      </c>
      <c r="H280" s="42">
        <f>Wrocław!BH265</f>
        <v>478</v>
      </c>
      <c r="J280" s="146">
        <f>Wrocław!A265</f>
        <v>262</v>
      </c>
      <c r="K280" s="144" t="str">
        <f>Wrocław!E265</f>
        <v>Parafialna</v>
      </c>
      <c r="L280" s="42">
        <f>Wrocław!AH265</f>
        <v>817</v>
      </c>
      <c r="M280" s="42">
        <f>Wrocław!BK265</f>
        <v>678</v>
      </c>
      <c r="N280" s="42">
        <f>Wrocław!BL265</f>
        <v>635</v>
      </c>
      <c r="O280" s="42">
        <f>Wrocław!BM265</f>
        <v>321</v>
      </c>
    </row>
    <row r="281" spans="2:15">
      <c r="B281" s="146">
        <f>Wrocław!A266</f>
        <v>263</v>
      </c>
      <c r="C281" s="144" t="str">
        <f>Wrocław!E266</f>
        <v>Roweckiego-Grota</v>
      </c>
      <c r="D281" s="42">
        <f>Wrocław!AE266</f>
        <v>813</v>
      </c>
      <c r="E281" s="42">
        <f>Wrocław!AF266</f>
        <v>724</v>
      </c>
      <c r="F281" s="42">
        <f>Wrocław!BF266</f>
        <v>747.48512979757299</v>
      </c>
      <c r="G281" s="42">
        <f>Wrocław!BG266</f>
        <v>1226</v>
      </c>
      <c r="H281" s="42">
        <f>Wrocław!BH266</f>
        <v>1305</v>
      </c>
      <c r="J281" s="146">
        <f>Wrocław!A266</f>
        <v>263</v>
      </c>
      <c r="K281" s="144" t="str">
        <f>Wrocław!E266</f>
        <v>Roweckiego-Grota</v>
      </c>
      <c r="L281" s="42">
        <f>Wrocław!AH266</f>
        <v>439</v>
      </c>
      <c r="M281" s="42">
        <f>Wrocław!BK266</f>
        <v>1131</v>
      </c>
      <c r="N281" s="42">
        <f>Wrocław!BL266</f>
        <v>539</v>
      </c>
      <c r="O281" s="42">
        <f>Wrocław!BM266</f>
        <v>783</v>
      </c>
    </row>
    <row r="282" spans="2:15">
      <c r="B282" s="146">
        <f>Wrocław!A267</f>
        <v>264</v>
      </c>
      <c r="C282" s="144" t="str">
        <f>Wrocław!E267</f>
        <v>Lamowice</v>
      </c>
      <c r="D282" s="42">
        <f>Wrocław!AE267</f>
        <v>184</v>
      </c>
      <c r="E282" s="42">
        <f>Wrocław!AF267</f>
        <v>170</v>
      </c>
      <c r="F282" s="42">
        <f>Wrocław!BF267</f>
        <v>175.51446417898813</v>
      </c>
      <c r="G282" s="42">
        <f>Wrocław!BG267</f>
        <v>0</v>
      </c>
      <c r="H282" s="42">
        <f>Wrocław!BH267</f>
        <v>0</v>
      </c>
      <c r="J282" s="146">
        <f>Wrocław!A267</f>
        <v>264</v>
      </c>
      <c r="K282" s="144" t="str">
        <f>Wrocław!E267</f>
        <v>Lamowice</v>
      </c>
      <c r="L282" s="42">
        <f>Wrocław!AH267</f>
        <v>82</v>
      </c>
      <c r="M282" s="42">
        <f>Wrocław!BK267</f>
        <v>0</v>
      </c>
      <c r="N282" s="42">
        <f>Wrocław!BL267</f>
        <v>0</v>
      </c>
      <c r="O282" s="42">
        <f>Wrocław!BM267</f>
        <v>0</v>
      </c>
    </row>
    <row r="283" spans="2:15">
      <c r="B283" s="146">
        <f>Wrocław!A268</f>
        <v>265</v>
      </c>
      <c r="C283" s="144" t="str">
        <f>Wrocław!E268</f>
        <v>Asfaltowa</v>
      </c>
      <c r="D283" s="42">
        <f>Wrocław!AE268</f>
        <v>220</v>
      </c>
      <c r="E283" s="42">
        <f>Wrocław!AF268</f>
        <v>187</v>
      </c>
      <c r="F283" s="42">
        <f>Wrocław!BF268</f>
        <v>376.83987897253337</v>
      </c>
      <c r="G283" s="42">
        <f>Wrocław!BG268</f>
        <v>113</v>
      </c>
      <c r="H283" s="42">
        <f>Wrocław!BH268</f>
        <v>121</v>
      </c>
      <c r="J283" s="146">
        <f>Wrocław!A268</f>
        <v>265</v>
      </c>
      <c r="K283" s="144" t="str">
        <f>Wrocław!E268</f>
        <v>Asfaltowa</v>
      </c>
      <c r="L283" s="42">
        <f>Wrocław!AH268</f>
        <v>132</v>
      </c>
      <c r="M283" s="42">
        <f>Wrocław!BK268</f>
        <v>165</v>
      </c>
      <c r="N283" s="42">
        <f>Wrocław!BL268</f>
        <v>78</v>
      </c>
      <c r="O283" s="42">
        <f>Wrocław!BM268</f>
        <v>87</v>
      </c>
    </row>
    <row r="284" spans="2:15">
      <c r="B284" s="146">
        <f>Wrocław!A269</f>
        <v>266</v>
      </c>
      <c r="C284" s="144" t="str">
        <f>Wrocław!E269</f>
        <v>Vivaldiego</v>
      </c>
      <c r="D284" s="42">
        <f>Wrocław!AE269</f>
        <v>3483</v>
      </c>
      <c r="E284" s="42">
        <f>Wrocław!AF269</f>
        <v>2844</v>
      </c>
      <c r="F284" s="42">
        <f>Wrocław!BF269</f>
        <v>2936.2537419120135</v>
      </c>
      <c r="G284" s="42">
        <f>Wrocław!BG269</f>
        <v>643</v>
      </c>
      <c r="H284" s="42">
        <f>Wrocław!BH269</f>
        <v>704</v>
      </c>
      <c r="J284" s="146">
        <f>Wrocław!A269</f>
        <v>266</v>
      </c>
      <c r="K284" s="144" t="str">
        <f>Wrocław!E269</f>
        <v>Vivaldiego</v>
      </c>
      <c r="L284" s="42">
        <f>Wrocław!AH269</f>
        <v>655</v>
      </c>
      <c r="M284" s="42">
        <f>Wrocław!BK269</f>
        <v>495</v>
      </c>
      <c r="N284" s="42">
        <f>Wrocław!BL269</f>
        <v>87</v>
      </c>
      <c r="O284" s="42">
        <f>Wrocław!BM269</f>
        <v>461</v>
      </c>
    </row>
    <row r="285" spans="2:15">
      <c r="B285" s="146">
        <f>Wrocław!A270</f>
        <v>267</v>
      </c>
      <c r="C285" s="144" t="str">
        <f>Wrocław!E270</f>
        <v>Jagodno</v>
      </c>
      <c r="D285" s="42">
        <f>Wrocław!AE270</f>
        <v>1700</v>
      </c>
      <c r="E285" s="42">
        <f>Wrocław!AF270</f>
        <v>1479</v>
      </c>
      <c r="F285" s="42">
        <f>Wrocław!BF270</f>
        <v>1526.9758383571966</v>
      </c>
      <c r="G285" s="42">
        <f>Wrocław!BG270</f>
        <v>0</v>
      </c>
      <c r="H285" s="42">
        <f>Wrocław!BH270</f>
        <v>0</v>
      </c>
      <c r="J285" s="146">
        <f>Wrocław!A270</f>
        <v>267</v>
      </c>
      <c r="K285" s="144" t="str">
        <f>Wrocław!E270</f>
        <v>Jagodno</v>
      </c>
      <c r="L285" s="42">
        <f>Wrocław!AH270</f>
        <v>418</v>
      </c>
      <c r="M285" s="42">
        <f>Wrocław!BK270</f>
        <v>0</v>
      </c>
      <c r="N285" s="42">
        <f>Wrocław!BL270</f>
        <v>0</v>
      </c>
      <c r="O285" s="42">
        <f>Wrocław!BM270</f>
        <v>0</v>
      </c>
    </row>
    <row r="286" spans="2:15">
      <c r="B286" s="146">
        <f>Wrocław!A271</f>
        <v>268</v>
      </c>
      <c r="C286" s="144" t="str">
        <f>Wrocław!E271</f>
        <v>Buforowa</v>
      </c>
      <c r="D286" s="42">
        <f>Wrocław!AE271</f>
        <v>1</v>
      </c>
      <c r="E286" s="42">
        <f>Wrocław!AF271</f>
        <v>1</v>
      </c>
      <c r="F286" s="42">
        <f>Wrocław!BF271</f>
        <v>1.0324380245822831</v>
      </c>
      <c r="G286" s="42">
        <f>Wrocław!BG271</f>
        <v>582</v>
      </c>
      <c r="H286" s="42">
        <f>Wrocław!BH271</f>
        <v>643</v>
      </c>
      <c r="J286" s="146">
        <f>Wrocław!A271</f>
        <v>268</v>
      </c>
      <c r="K286" s="144" t="str">
        <f>Wrocław!E271</f>
        <v>Buforowa</v>
      </c>
      <c r="L286" s="42">
        <f>Wrocław!AH271</f>
        <v>381</v>
      </c>
      <c r="M286" s="42">
        <f>Wrocław!BK271</f>
        <v>722</v>
      </c>
      <c r="N286" s="42">
        <f>Wrocław!BL271</f>
        <v>287</v>
      </c>
      <c r="O286" s="42">
        <f>Wrocław!BM271</f>
        <v>408</v>
      </c>
    </row>
    <row r="287" spans="2:15">
      <c r="B287" s="146">
        <f>Wrocław!A272</f>
        <v>269</v>
      </c>
      <c r="C287" s="144" t="str">
        <f>Wrocław!E272</f>
        <v>Wileńska</v>
      </c>
      <c r="D287" s="42">
        <f>Wrocław!AE272</f>
        <v>2544</v>
      </c>
      <c r="E287" s="42">
        <f>Wrocław!AF272</f>
        <v>2280</v>
      </c>
      <c r="F287" s="42">
        <f>Wrocław!BF272</f>
        <v>2353.9586960476054</v>
      </c>
      <c r="G287" s="42">
        <f>Wrocław!BG272</f>
        <v>1044</v>
      </c>
      <c r="H287" s="42">
        <f>Wrocław!BH272</f>
        <v>1035</v>
      </c>
      <c r="J287" s="146">
        <f>Wrocław!A272</f>
        <v>269</v>
      </c>
      <c r="K287" s="144" t="str">
        <f>Wrocław!E272</f>
        <v>Wileńska</v>
      </c>
      <c r="L287" s="42">
        <f>Wrocław!AH272</f>
        <v>247</v>
      </c>
      <c r="M287" s="42">
        <f>Wrocław!BK272</f>
        <v>582</v>
      </c>
      <c r="N287" s="42">
        <f>Wrocław!BL272</f>
        <v>408</v>
      </c>
      <c r="O287" s="42">
        <f>Wrocław!BM272</f>
        <v>461</v>
      </c>
    </row>
    <row r="288" spans="2:15">
      <c r="B288" s="146">
        <f>Wrocław!A273</f>
        <v>270</v>
      </c>
      <c r="C288" s="144" t="str">
        <f>Wrocław!E273</f>
        <v>Brochów</v>
      </c>
      <c r="D288" s="42">
        <f>Wrocław!AE273</f>
        <v>3246</v>
      </c>
      <c r="E288" s="42">
        <f>Wrocław!AF273</f>
        <v>2886</v>
      </c>
      <c r="F288" s="42">
        <f>Wrocław!BF273</f>
        <v>2979.6161389444687</v>
      </c>
      <c r="G288" s="42">
        <f>Wrocław!BG273</f>
        <v>0</v>
      </c>
      <c r="H288" s="42">
        <f>Wrocław!BH273</f>
        <v>0</v>
      </c>
      <c r="J288" s="146">
        <f>Wrocław!A273</f>
        <v>270</v>
      </c>
      <c r="K288" s="144" t="str">
        <f>Wrocław!E273</f>
        <v>Brochów</v>
      </c>
      <c r="L288" s="42">
        <f>Wrocław!AH273</f>
        <v>1146</v>
      </c>
      <c r="M288" s="42">
        <f>Wrocław!BK273</f>
        <v>0</v>
      </c>
      <c r="N288" s="42">
        <f>Wrocław!BL273</f>
        <v>0</v>
      </c>
      <c r="O288" s="42">
        <f>Wrocław!BM273</f>
        <v>0</v>
      </c>
    </row>
    <row r="289" spans="2:15">
      <c r="B289" s="146">
        <f>Wrocław!A274</f>
        <v>271</v>
      </c>
      <c r="C289" s="144" t="str">
        <f>Wrocław!E274</f>
        <v>Koreańska</v>
      </c>
      <c r="D289" s="42">
        <f>Wrocław!AE274</f>
        <v>1561</v>
      </c>
      <c r="E289" s="42">
        <f>Wrocław!AF274</f>
        <v>1462</v>
      </c>
      <c r="F289" s="42">
        <f>Wrocław!BF274</f>
        <v>1509.4243919392977</v>
      </c>
      <c r="G289" s="42">
        <f>Wrocław!BG274</f>
        <v>0</v>
      </c>
      <c r="H289" s="42">
        <f>Wrocław!BH274</f>
        <v>0</v>
      </c>
      <c r="J289" s="146">
        <f>Wrocław!A274</f>
        <v>271</v>
      </c>
      <c r="K289" s="144" t="str">
        <f>Wrocław!E274</f>
        <v>Koreańska</v>
      </c>
      <c r="L289" s="42">
        <f>Wrocław!AH274</f>
        <v>335</v>
      </c>
      <c r="M289" s="42">
        <f>Wrocław!BK274</f>
        <v>0</v>
      </c>
      <c r="N289" s="42">
        <f>Wrocław!BL274</f>
        <v>0</v>
      </c>
      <c r="O289" s="42">
        <f>Wrocław!BM274</f>
        <v>0</v>
      </c>
    </row>
    <row r="290" spans="2:15">
      <c r="B290" s="146">
        <f>Wrocław!A275</f>
        <v>272</v>
      </c>
      <c r="C290" s="144" t="str">
        <f>Wrocław!E275</f>
        <v>Bieńkowice</v>
      </c>
      <c r="D290" s="42">
        <f>Wrocław!AE275</f>
        <v>494</v>
      </c>
      <c r="E290" s="42">
        <f>Wrocław!AF275</f>
        <v>470</v>
      </c>
      <c r="F290" s="42">
        <f>Wrocław!BF275</f>
        <v>485.24587155367306</v>
      </c>
      <c r="G290" s="42">
        <f>Wrocław!BG275</f>
        <v>0</v>
      </c>
      <c r="H290" s="42">
        <f>Wrocław!BH275</f>
        <v>0</v>
      </c>
      <c r="J290" s="146">
        <f>Wrocław!A275</f>
        <v>272</v>
      </c>
      <c r="K290" s="144" t="str">
        <f>Wrocław!E275</f>
        <v>Bieńkowice</v>
      </c>
      <c r="L290" s="42">
        <f>Wrocław!AH275</f>
        <v>214</v>
      </c>
      <c r="M290" s="42">
        <f>Wrocław!BK275</f>
        <v>0</v>
      </c>
      <c r="N290" s="42">
        <f>Wrocław!BL275</f>
        <v>0</v>
      </c>
      <c r="O290" s="42">
        <f>Wrocław!BM275</f>
        <v>0</v>
      </c>
    </row>
    <row r="291" spans="2:15">
      <c r="B291" s="146">
        <f>Wrocław!A276</f>
        <v>273</v>
      </c>
      <c r="C291" s="144" t="str">
        <f>Wrocław!E276</f>
        <v>Brochowska</v>
      </c>
      <c r="D291" s="42">
        <f>Wrocław!AE276</f>
        <v>24</v>
      </c>
      <c r="E291" s="42">
        <f>Wrocław!AF276</f>
        <v>23</v>
      </c>
      <c r="F291" s="42">
        <f>Wrocław!BF276</f>
        <v>23.746074565392512</v>
      </c>
      <c r="G291" s="42">
        <f>Wrocław!BG276</f>
        <v>261</v>
      </c>
      <c r="H291" s="42">
        <f>Wrocław!BH276</f>
        <v>252</v>
      </c>
      <c r="J291" s="146">
        <f>Wrocław!A276</f>
        <v>273</v>
      </c>
      <c r="K291" s="144" t="str">
        <f>Wrocław!E276</f>
        <v>Brochowska</v>
      </c>
      <c r="L291" s="42">
        <f>Wrocław!AH276</f>
        <v>150</v>
      </c>
      <c r="M291" s="42">
        <f>Wrocław!BK276</f>
        <v>1174</v>
      </c>
      <c r="N291" s="42">
        <f>Wrocław!BL276</f>
        <v>661</v>
      </c>
      <c r="O291" s="42">
        <f>Wrocław!BM276</f>
        <v>295</v>
      </c>
    </row>
    <row r="292" spans="2:15">
      <c r="B292" s="146">
        <f>Wrocław!A277</f>
        <v>274</v>
      </c>
      <c r="C292" s="144" t="str">
        <f>Wrocław!E277</f>
        <v>Tyska</v>
      </c>
      <c r="D292" s="42">
        <f>Wrocław!AE277</f>
        <v>190</v>
      </c>
      <c r="E292" s="42">
        <f>Wrocław!AF277</f>
        <v>184</v>
      </c>
      <c r="F292" s="42">
        <f>Wrocław!BF277</f>
        <v>189.96859652314009</v>
      </c>
      <c r="G292" s="42">
        <f>Wrocław!BG277</f>
        <v>0</v>
      </c>
      <c r="H292" s="42">
        <f>Wrocław!BH277</f>
        <v>0</v>
      </c>
      <c r="J292" s="146">
        <f>Wrocław!A277</f>
        <v>274</v>
      </c>
      <c r="K292" s="144" t="str">
        <f>Wrocław!E277</f>
        <v>Tyska</v>
      </c>
      <c r="L292" s="42">
        <f>Wrocław!AH277</f>
        <v>787</v>
      </c>
      <c r="M292" s="42">
        <f>Wrocław!BK277</f>
        <v>0</v>
      </c>
      <c r="N292" s="42">
        <f>Wrocław!BL277</f>
        <v>0</v>
      </c>
      <c r="O292" s="42">
        <f>Wrocław!BM277</f>
        <v>0</v>
      </c>
    </row>
    <row r="293" spans="2:15">
      <c r="B293" s="146">
        <f>Wrocław!A278</f>
        <v>275</v>
      </c>
      <c r="C293" s="144" t="str">
        <f>Wrocław!E278</f>
        <v>Popielskiego</v>
      </c>
      <c r="D293" s="42">
        <f>Wrocław!AE278</f>
        <v>1017</v>
      </c>
      <c r="E293" s="42">
        <f>Wrocław!AF278</f>
        <v>842</v>
      </c>
      <c r="F293" s="42">
        <f>Wrocław!BF278</f>
        <v>2173.282041745706</v>
      </c>
      <c r="G293" s="42">
        <f>Wrocław!BG278</f>
        <v>730</v>
      </c>
      <c r="H293" s="42">
        <f>Wrocław!BH278</f>
        <v>469</v>
      </c>
      <c r="J293" s="146">
        <f>Wrocław!A278</f>
        <v>275</v>
      </c>
      <c r="K293" s="144" t="str">
        <f>Wrocław!E278</f>
        <v>Popielskiego</v>
      </c>
      <c r="L293" s="42">
        <f>Wrocław!AH278</f>
        <v>942</v>
      </c>
      <c r="M293" s="42">
        <f>Wrocław!BK278</f>
        <v>696</v>
      </c>
      <c r="N293" s="42">
        <f>Wrocław!BL278</f>
        <v>461</v>
      </c>
      <c r="O293" s="42">
        <f>Wrocław!BM278</f>
        <v>234</v>
      </c>
    </row>
    <row r="294" spans="2:15">
      <c r="B294" s="146">
        <f>Wrocław!A279</f>
        <v>276</v>
      </c>
      <c r="C294" s="144" t="str">
        <f>Wrocław!E279</f>
        <v>Księże Wielkie</v>
      </c>
      <c r="D294" s="42">
        <f>Wrocław!AE279</f>
        <v>819</v>
      </c>
      <c r="E294" s="42">
        <f>Wrocław!AF279</f>
        <v>765</v>
      </c>
      <c r="F294" s="42">
        <f>Wrocław!BF279</f>
        <v>789.81508880544652</v>
      </c>
      <c r="G294" s="42">
        <f>Wrocław!BG279</f>
        <v>269</v>
      </c>
      <c r="H294" s="42">
        <f>Wrocław!BH279</f>
        <v>104</v>
      </c>
      <c r="J294" s="146">
        <f>Wrocław!A279</f>
        <v>276</v>
      </c>
      <c r="K294" s="144" t="str">
        <f>Wrocław!E279</f>
        <v>Księże Wielkie</v>
      </c>
      <c r="L294" s="42">
        <f>Wrocław!AH279</f>
        <v>191</v>
      </c>
      <c r="M294" s="42">
        <f>Wrocław!BK279</f>
        <v>356</v>
      </c>
      <c r="N294" s="42">
        <f>Wrocław!BL279</f>
        <v>356</v>
      </c>
      <c r="O294" s="42">
        <f>Wrocław!BM279</f>
        <v>87</v>
      </c>
    </row>
    <row r="295" spans="2:15">
      <c r="B295" s="146">
        <f>Wrocław!A280</f>
        <v>277</v>
      </c>
      <c r="C295" s="144" t="str">
        <f>Wrocław!E280</f>
        <v>Księże Małe</v>
      </c>
      <c r="D295" s="42">
        <f>Wrocław!AE280</f>
        <v>1075</v>
      </c>
      <c r="E295" s="42">
        <f>Wrocław!AF280</f>
        <v>956</v>
      </c>
      <c r="F295" s="42">
        <f>Wrocław!BF280</f>
        <v>987.01075150066265</v>
      </c>
      <c r="G295" s="42">
        <f>Wrocław!BG280</f>
        <v>17</v>
      </c>
      <c r="H295" s="42">
        <f>Wrocław!BH280</f>
        <v>17</v>
      </c>
      <c r="J295" s="146">
        <f>Wrocław!A280</f>
        <v>277</v>
      </c>
      <c r="K295" s="144" t="str">
        <f>Wrocław!E280</f>
        <v>Księże Małe</v>
      </c>
      <c r="L295" s="42">
        <f>Wrocław!AH280</f>
        <v>830</v>
      </c>
      <c r="M295" s="42">
        <f>Wrocław!BK280</f>
        <v>43</v>
      </c>
      <c r="N295" s="42">
        <f>Wrocław!BL280</f>
        <v>17</v>
      </c>
      <c r="O295" s="42">
        <f>Wrocław!BM280</f>
        <v>0</v>
      </c>
    </row>
    <row r="296" spans="2:15">
      <c r="B296" s="146">
        <f>Wrocław!A281</f>
        <v>278</v>
      </c>
      <c r="C296" s="144" t="str">
        <f>Wrocław!E281</f>
        <v>Karwińska/Krakowska</v>
      </c>
      <c r="D296" s="42">
        <f>Wrocław!AE281</f>
        <v>0</v>
      </c>
      <c r="E296" s="42">
        <f>Wrocław!AF281</f>
        <v>0</v>
      </c>
      <c r="F296" s="42">
        <f>Wrocław!BF281</f>
        <v>0</v>
      </c>
      <c r="G296" s="42">
        <f>Wrocław!BG281</f>
        <v>1235</v>
      </c>
      <c r="H296" s="42">
        <f>Wrocław!BH281</f>
        <v>1392</v>
      </c>
      <c r="J296" s="146">
        <f>Wrocław!A281</f>
        <v>278</v>
      </c>
      <c r="K296" s="144" t="str">
        <f>Wrocław!E281</f>
        <v>Karwińska/Krakowska</v>
      </c>
      <c r="L296" s="42">
        <f>Wrocław!AH281</f>
        <v>917</v>
      </c>
      <c r="M296" s="42">
        <f>Wrocław!BK281</f>
        <v>1914</v>
      </c>
      <c r="N296" s="42">
        <f>Wrocław!BL281</f>
        <v>1270</v>
      </c>
      <c r="O296" s="42">
        <f>Wrocław!BM281</f>
        <v>774</v>
      </c>
    </row>
    <row r="297" spans="2:15">
      <c r="B297" s="146">
        <f>Wrocław!A282</f>
        <v>279</v>
      </c>
      <c r="C297" s="144" t="str">
        <f>Wrocław!E282</f>
        <v>Bierdzany/Wilcza/park Wschodni</v>
      </c>
      <c r="D297" s="42">
        <f>Wrocław!AE282</f>
        <v>64</v>
      </c>
      <c r="E297" s="42">
        <f>Wrocław!AF282</f>
        <v>63</v>
      </c>
      <c r="F297" s="42">
        <f>Wrocław!BF282</f>
        <v>65.043595548683825</v>
      </c>
      <c r="G297" s="42">
        <f>Wrocław!BG282</f>
        <v>121</v>
      </c>
      <c r="H297" s="42">
        <f>Wrocław!BH282</f>
        <v>200</v>
      </c>
      <c r="J297" s="146">
        <f>Wrocław!A282</f>
        <v>279</v>
      </c>
      <c r="K297" s="144" t="str">
        <f>Wrocław!E282</f>
        <v>Bierdzany/Wilcza/park Wschodni</v>
      </c>
      <c r="L297" s="42">
        <f>Wrocław!AH282</f>
        <v>91</v>
      </c>
      <c r="M297" s="42">
        <f>Wrocław!BK282</f>
        <v>530</v>
      </c>
      <c r="N297" s="42">
        <f>Wrocław!BL282</f>
        <v>348</v>
      </c>
      <c r="O297" s="42">
        <f>Wrocław!BM282</f>
        <v>147</v>
      </c>
    </row>
    <row r="298" spans="2:15">
      <c r="B298" s="146">
        <f>Wrocław!A283</f>
        <v>280</v>
      </c>
      <c r="C298" s="144" t="str">
        <f>Wrocław!E283</f>
        <v>Świątniki/Nowy Dom</v>
      </c>
      <c r="D298" s="42">
        <f>Wrocław!AE283</f>
        <v>87</v>
      </c>
      <c r="E298" s="42">
        <f>Wrocław!AF283</f>
        <v>86</v>
      </c>
      <c r="F298" s="42">
        <f>Wrocław!BF283</f>
        <v>88.789670114076344</v>
      </c>
      <c r="G298" s="42">
        <f>Wrocław!BG283</f>
        <v>730</v>
      </c>
      <c r="H298" s="42">
        <f>Wrocław!BH283</f>
        <v>426</v>
      </c>
      <c r="J298" s="146">
        <f>Wrocław!A283</f>
        <v>280</v>
      </c>
      <c r="K298" s="144" t="str">
        <f>Wrocław!E283</f>
        <v>Świątniki/Nowy Dom</v>
      </c>
      <c r="L298" s="42">
        <f>Wrocław!AH283</f>
        <v>29</v>
      </c>
      <c r="M298" s="42">
        <f>Wrocław!BK283</f>
        <v>591</v>
      </c>
      <c r="N298" s="42">
        <f>Wrocław!BL283</f>
        <v>800</v>
      </c>
      <c r="O298" s="42">
        <f>Wrocław!BM283</f>
        <v>252</v>
      </c>
    </row>
    <row r="299" spans="2:15">
      <c r="B299" s="146">
        <f>Wrocław!A284</f>
        <v>281</v>
      </c>
      <c r="C299" s="144" t="str">
        <f>Wrocław!E284</f>
        <v>Opatowice</v>
      </c>
      <c r="D299" s="42">
        <f>Wrocław!AE284</f>
        <v>90</v>
      </c>
      <c r="E299" s="42">
        <f>Wrocław!AF284</f>
        <v>86</v>
      </c>
      <c r="F299" s="42">
        <f>Wrocław!BF284</f>
        <v>98.08161233531689</v>
      </c>
      <c r="G299" s="42">
        <f>Wrocław!BG284</f>
        <v>69</v>
      </c>
      <c r="H299" s="42">
        <f>Wrocław!BH284</f>
        <v>78</v>
      </c>
      <c r="J299" s="146">
        <f>Wrocław!A284</f>
        <v>281</v>
      </c>
      <c r="K299" s="144" t="str">
        <f>Wrocław!E284</f>
        <v>Opatowice</v>
      </c>
      <c r="L299" s="42">
        <f>Wrocław!AH284</f>
        <v>299</v>
      </c>
      <c r="M299" s="42">
        <f>Wrocław!BK284</f>
        <v>69</v>
      </c>
      <c r="N299" s="42">
        <f>Wrocław!BL284</f>
        <v>17</v>
      </c>
      <c r="O299" s="42">
        <f>Wrocław!BM284</f>
        <v>87</v>
      </c>
    </row>
    <row r="300" spans="2:15">
      <c r="B300" s="146">
        <f>Wrocław!A285</f>
        <v>282</v>
      </c>
      <c r="C300" s="144" t="str">
        <f>Wrocław!E285</f>
        <v>CH. Korona</v>
      </c>
      <c r="D300" s="42">
        <f>Wrocław!AE285</f>
        <v>57</v>
      </c>
      <c r="E300" s="42">
        <f>Wrocław!AF285</f>
        <v>55</v>
      </c>
      <c r="F300" s="42">
        <f>Wrocław!BF285</f>
        <v>56.78409135202557</v>
      </c>
      <c r="G300" s="42">
        <f>Wrocław!BG285</f>
        <v>234</v>
      </c>
      <c r="H300" s="42">
        <f>Wrocław!BH285</f>
        <v>217</v>
      </c>
      <c r="J300" s="146">
        <f>Wrocław!A285</f>
        <v>282</v>
      </c>
      <c r="K300" s="144" t="str">
        <f>Wrocław!E285</f>
        <v>CH. Korona</v>
      </c>
      <c r="L300" s="42">
        <f>Wrocław!AH285</f>
        <v>616</v>
      </c>
      <c r="M300" s="42">
        <f>Wrocław!BK285</f>
        <v>522</v>
      </c>
      <c r="N300" s="42">
        <f>Wrocław!BL285</f>
        <v>435</v>
      </c>
      <c r="O300" s="42">
        <f>Wrocław!BM285</f>
        <v>182</v>
      </c>
    </row>
    <row r="301" spans="2:15">
      <c r="B301" s="146">
        <f>Wrocław!A286</f>
        <v>283</v>
      </c>
      <c r="C301" s="144" t="str">
        <f>Wrocław!E286</f>
        <v>Mirowiec</v>
      </c>
      <c r="D301" s="42">
        <f>Wrocław!AE286</f>
        <v>959</v>
      </c>
      <c r="E301" s="42">
        <f>Wrocław!AF286</f>
        <v>896</v>
      </c>
      <c r="F301" s="42">
        <f>Wrocław!BF286</f>
        <v>925.06447002572554</v>
      </c>
      <c r="G301" s="42">
        <f>Wrocław!BG286</f>
        <v>252</v>
      </c>
      <c r="H301" s="42">
        <f>Wrocław!BH286</f>
        <v>217</v>
      </c>
      <c r="J301" s="146">
        <f>Wrocław!A286</f>
        <v>283</v>
      </c>
      <c r="K301" s="144" t="str">
        <f>Wrocław!E286</f>
        <v>Mirowiec</v>
      </c>
      <c r="L301" s="42">
        <f>Wrocław!AH286</f>
        <v>734</v>
      </c>
      <c r="M301" s="42">
        <f>Wrocław!BK286</f>
        <v>522</v>
      </c>
      <c r="N301" s="42">
        <f>Wrocław!BL286</f>
        <v>565</v>
      </c>
      <c r="O301" s="42">
        <f>Wrocław!BM286</f>
        <v>226</v>
      </c>
    </row>
    <row r="302" spans="2:15">
      <c r="B302" s="146">
        <f>Wrocław!A287</f>
        <v>284</v>
      </c>
      <c r="C302" s="144" t="str">
        <f>Wrocław!E287</f>
        <v>Kościerzyńska</v>
      </c>
      <c r="D302" s="42">
        <f>Wrocław!AE287</f>
        <v>5</v>
      </c>
      <c r="E302" s="42">
        <f>Wrocław!AF287</f>
        <v>5</v>
      </c>
      <c r="F302" s="42">
        <f>Wrocław!BF287</f>
        <v>5.1621901229114151</v>
      </c>
      <c r="G302" s="42">
        <f>Wrocław!BG287</f>
        <v>261</v>
      </c>
      <c r="H302" s="42">
        <f>Wrocław!BH287</f>
        <v>539</v>
      </c>
      <c r="J302" s="146">
        <f>Wrocław!A287</f>
        <v>284</v>
      </c>
      <c r="K302" s="144" t="str">
        <f>Wrocław!E287</f>
        <v>Kościerzyńska</v>
      </c>
      <c r="L302" s="42">
        <f>Wrocław!AH287</f>
        <v>401</v>
      </c>
      <c r="M302" s="42">
        <f>Wrocław!BK287</f>
        <v>669</v>
      </c>
      <c r="N302" s="42">
        <f>Wrocław!BL287</f>
        <v>504</v>
      </c>
      <c r="O302" s="42">
        <f>Wrocław!BM287</f>
        <v>582</v>
      </c>
    </row>
    <row r="303" spans="2:15">
      <c r="B303" s="146">
        <f>Wrocław!A288</f>
        <v>285</v>
      </c>
      <c r="C303" s="144" t="str">
        <f>Wrocław!E288</f>
        <v>Kowalska/Kwidzyńska</v>
      </c>
      <c r="D303" s="42">
        <f>Wrocław!AE288</f>
        <v>58</v>
      </c>
      <c r="E303" s="42">
        <f>Wrocław!AF288</f>
        <v>58</v>
      </c>
      <c r="F303" s="42">
        <f>Wrocław!BF288</f>
        <v>59.881405425772421</v>
      </c>
      <c r="G303" s="42">
        <f>Wrocław!BG288</f>
        <v>0</v>
      </c>
      <c r="H303" s="42">
        <f>Wrocław!BH288</f>
        <v>0</v>
      </c>
      <c r="J303" s="146">
        <f>Wrocław!A288</f>
        <v>285</v>
      </c>
      <c r="K303" s="144" t="str">
        <f>Wrocław!E288</f>
        <v>Kowalska/Kwidzyńska</v>
      </c>
      <c r="L303" s="42">
        <f>Wrocław!AH288</f>
        <v>38</v>
      </c>
      <c r="M303" s="42">
        <f>Wrocław!BK288</f>
        <v>0</v>
      </c>
      <c r="N303" s="42">
        <f>Wrocław!BL288</f>
        <v>0</v>
      </c>
      <c r="O303" s="42">
        <f>Wrocław!BM288</f>
        <v>0</v>
      </c>
    </row>
    <row r="304" spans="2:15">
      <c r="B304" s="146">
        <f>Wrocław!A289</f>
        <v>286</v>
      </c>
      <c r="C304" s="144" t="str">
        <f>Wrocław!E289</f>
        <v>Kowale</v>
      </c>
      <c r="D304" s="42">
        <f>Wrocław!AE289</f>
        <v>1161</v>
      </c>
      <c r="E304" s="42">
        <f>Wrocław!AF289</f>
        <v>1080</v>
      </c>
      <c r="F304" s="42">
        <f>Wrocław!BF289</f>
        <v>1115.0330665488657</v>
      </c>
      <c r="G304" s="42">
        <f>Wrocław!BG289</f>
        <v>0</v>
      </c>
      <c r="H304" s="42">
        <f>Wrocław!BH289</f>
        <v>0</v>
      </c>
      <c r="J304" s="146">
        <f>Wrocław!A289</f>
        <v>286</v>
      </c>
      <c r="K304" s="144" t="str">
        <f>Wrocław!E289</f>
        <v>Kowale</v>
      </c>
      <c r="L304" s="42">
        <f>Wrocław!AH289</f>
        <v>1315</v>
      </c>
      <c r="M304" s="42">
        <f>Wrocław!BK289</f>
        <v>0</v>
      </c>
      <c r="N304" s="42">
        <f>Wrocław!BL289</f>
        <v>0</v>
      </c>
      <c r="O304" s="42">
        <f>Wrocław!BM289</f>
        <v>0</v>
      </c>
    </row>
    <row r="305" spans="2:15">
      <c r="B305" s="146">
        <f>Wrocław!A290</f>
        <v>287</v>
      </c>
      <c r="C305" s="144" t="str">
        <f>Wrocław!E290</f>
        <v>Kowalska/3M</v>
      </c>
      <c r="D305" s="42">
        <f>Wrocław!AE290</f>
        <v>30</v>
      </c>
      <c r="E305" s="42">
        <f>Wrocław!AF290</f>
        <v>28</v>
      </c>
      <c r="F305" s="42">
        <f>Wrocław!BF290</f>
        <v>28.908264688303923</v>
      </c>
      <c r="G305" s="42">
        <f>Wrocław!BG290</f>
        <v>0</v>
      </c>
      <c r="H305" s="42">
        <f>Wrocław!BH290</f>
        <v>0</v>
      </c>
      <c r="J305" s="146">
        <f>Wrocław!A290</f>
        <v>287</v>
      </c>
      <c r="K305" s="144" t="str">
        <f>Wrocław!E290</f>
        <v>Kowalska/3M</v>
      </c>
      <c r="L305" s="42">
        <f>Wrocław!AH290</f>
        <v>1234</v>
      </c>
      <c r="M305" s="42">
        <f>Wrocław!BK290</f>
        <v>0</v>
      </c>
      <c r="N305" s="42">
        <f>Wrocław!BL290</f>
        <v>17</v>
      </c>
      <c r="O305" s="42">
        <f>Wrocław!BM290</f>
        <v>0</v>
      </c>
    </row>
    <row r="306" spans="2:15">
      <c r="B306" s="146">
        <f>Wrocław!A291</f>
        <v>288</v>
      </c>
      <c r="C306" s="144" t="str">
        <f>Wrocław!E291</f>
        <v>Volvo</v>
      </c>
      <c r="D306" s="42">
        <f>Wrocław!AE291</f>
        <v>37</v>
      </c>
      <c r="E306" s="42">
        <f>Wrocław!AF291</f>
        <v>33</v>
      </c>
      <c r="F306" s="42">
        <f>Wrocław!BF291</f>
        <v>34.070454811215342</v>
      </c>
      <c r="G306" s="42">
        <f>Wrocław!BG291</f>
        <v>243</v>
      </c>
      <c r="H306" s="42">
        <f>Wrocław!BH291</f>
        <v>182</v>
      </c>
      <c r="J306" s="146">
        <f>Wrocław!A291</f>
        <v>288</v>
      </c>
      <c r="K306" s="144" t="str">
        <f>Wrocław!E291</f>
        <v>Volvo</v>
      </c>
      <c r="L306" s="42">
        <f>Wrocław!AH291</f>
        <v>4659</v>
      </c>
      <c r="M306" s="42">
        <f>Wrocław!BK291</f>
        <v>565</v>
      </c>
      <c r="N306" s="42">
        <f>Wrocław!BL291</f>
        <v>574</v>
      </c>
      <c r="O306" s="42">
        <f>Wrocław!BM291</f>
        <v>234</v>
      </c>
    </row>
    <row r="307" spans="2:15">
      <c r="B307" s="146">
        <f>Wrocław!A292</f>
        <v>289</v>
      </c>
      <c r="C307" s="144" t="str">
        <f>Wrocław!E292</f>
        <v>Kowalska/3M</v>
      </c>
      <c r="D307" s="42">
        <f>Wrocław!AE292</f>
        <v>0</v>
      </c>
      <c r="E307" s="42">
        <f>Wrocław!AF292</f>
        <v>0</v>
      </c>
      <c r="F307" s="42">
        <f>Wrocław!BF292</f>
        <v>0</v>
      </c>
      <c r="G307" s="42">
        <f>Wrocław!BG292</f>
        <v>104</v>
      </c>
      <c r="H307" s="42">
        <f>Wrocław!BH292</f>
        <v>95</v>
      </c>
      <c r="J307" s="146">
        <f>Wrocław!A292</f>
        <v>289</v>
      </c>
      <c r="K307" s="144" t="str">
        <f>Wrocław!E292</f>
        <v>Kowalska/3M</v>
      </c>
      <c r="L307" s="42">
        <f>Wrocław!AH292</f>
        <v>502</v>
      </c>
      <c r="M307" s="42">
        <f>Wrocław!BK292</f>
        <v>1078</v>
      </c>
      <c r="N307" s="42">
        <f>Wrocław!BL292</f>
        <v>652</v>
      </c>
      <c r="O307" s="42">
        <f>Wrocław!BM292</f>
        <v>165</v>
      </c>
    </row>
    <row r="308" spans="2:15">
      <c r="B308" s="146">
        <f>Wrocław!A293</f>
        <v>290</v>
      </c>
      <c r="C308" s="144" t="str">
        <f>Wrocław!E293</f>
        <v>Swojczyce</v>
      </c>
      <c r="D308" s="42">
        <f>Wrocław!AE293</f>
        <v>430</v>
      </c>
      <c r="E308" s="42">
        <f>Wrocław!AF293</f>
        <v>406</v>
      </c>
      <c r="F308" s="42">
        <f>Wrocław!BF293</f>
        <v>419.1698379804069</v>
      </c>
      <c r="G308" s="42">
        <f>Wrocław!BG293</f>
        <v>17</v>
      </c>
      <c r="H308" s="42">
        <f>Wrocław!BH293</f>
        <v>43</v>
      </c>
      <c r="J308" s="146">
        <f>Wrocław!A293</f>
        <v>290</v>
      </c>
      <c r="K308" s="144" t="str">
        <f>Wrocław!E293</f>
        <v>Swojczyce</v>
      </c>
      <c r="L308" s="42">
        <f>Wrocław!AH293</f>
        <v>191</v>
      </c>
      <c r="M308" s="42">
        <f>Wrocław!BK293</f>
        <v>348</v>
      </c>
      <c r="N308" s="42">
        <f>Wrocław!BL293</f>
        <v>147</v>
      </c>
      <c r="O308" s="42">
        <f>Wrocław!BM293</f>
        <v>69</v>
      </c>
    </row>
    <row r="309" spans="2:15">
      <c r="B309" s="146">
        <f>Wrocław!A294</f>
        <v>291</v>
      </c>
      <c r="C309" s="144" t="str">
        <f>Wrocław!E294</f>
        <v>Betonowa</v>
      </c>
      <c r="D309" s="42">
        <f>Wrocław!AE294</f>
        <v>862</v>
      </c>
      <c r="E309" s="42">
        <f>Wrocław!AF294</f>
        <v>697</v>
      </c>
      <c r="F309" s="42">
        <f>Wrocław!BF294</f>
        <v>2200.125430384845</v>
      </c>
      <c r="G309" s="42">
        <f>Wrocław!BG294</f>
        <v>609</v>
      </c>
      <c r="H309" s="42">
        <f>Wrocław!BH294</f>
        <v>495</v>
      </c>
      <c r="J309" s="146">
        <f>Wrocław!A294</f>
        <v>291</v>
      </c>
      <c r="K309" s="144" t="str">
        <f>Wrocław!E294</f>
        <v>Betonowa</v>
      </c>
      <c r="L309" s="42">
        <f>Wrocław!AH294</f>
        <v>420</v>
      </c>
      <c r="M309" s="42">
        <f>Wrocław!BK294</f>
        <v>1113</v>
      </c>
      <c r="N309" s="42">
        <f>Wrocław!BL294</f>
        <v>574</v>
      </c>
      <c r="O309" s="42">
        <f>Wrocław!BM294</f>
        <v>269</v>
      </c>
    </row>
    <row r="310" spans="2:15">
      <c r="B310" s="146">
        <f>Wrocław!A295</f>
        <v>292</v>
      </c>
      <c r="C310" s="144" t="str">
        <f>Wrocław!E295</f>
        <v>Strachocin</v>
      </c>
      <c r="D310" s="42">
        <f>Wrocław!AE295</f>
        <v>2618</v>
      </c>
      <c r="E310" s="42">
        <f>Wrocław!AF295</f>
        <v>2442</v>
      </c>
      <c r="F310" s="42">
        <f>Wrocław!BF295</f>
        <v>2521.2136560299355</v>
      </c>
      <c r="G310" s="42">
        <f>Wrocław!BG295</f>
        <v>165</v>
      </c>
      <c r="H310" s="42">
        <f>Wrocław!BH295</f>
        <v>121</v>
      </c>
      <c r="J310" s="146">
        <f>Wrocław!A295</f>
        <v>292</v>
      </c>
      <c r="K310" s="144" t="str">
        <f>Wrocław!E295</f>
        <v>Strachocin</v>
      </c>
      <c r="L310" s="42">
        <f>Wrocław!AH295</f>
        <v>921</v>
      </c>
      <c r="M310" s="42">
        <f>Wrocław!BK295</f>
        <v>243</v>
      </c>
      <c r="N310" s="42">
        <f>Wrocław!BL295</f>
        <v>261</v>
      </c>
      <c r="O310" s="42">
        <f>Wrocław!BM295</f>
        <v>60</v>
      </c>
    </row>
    <row r="311" spans="2:15">
      <c r="B311" s="146">
        <f>Wrocław!A296</f>
        <v>293</v>
      </c>
      <c r="C311" s="144" t="str">
        <f>Wrocław!E296</f>
        <v>Wojnów</v>
      </c>
      <c r="D311" s="42">
        <f>Wrocław!AE296</f>
        <v>1626</v>
      </c>
      <c r="E311" s="42">
        <f>Wrocław!AF296</f>
        <v>1539</v>
      </c>
      <c r="F311" s="42">
        <f>Wrocław!BF296</f>
        <v>1588.9221198321336</v>
      </c>
      <c r="G311" s="42">
        <f>Wrocław!BG296</f>
        <v>0</v>
      </c>
      <c r="H311" s="42">
        <f>Wrocław!BH296</f>
        <v>0</v>
      </c>
      <c r="J311" s="146">
        <f>Wrocław!A296</f>
        <v>293</v>
      </c>
      <c r="K311" s="144" t="str">
        <f>Wrocław!E296</f>
        <v>Wojnów</v>
      </c>
      <c r="L311" s="42">
        <f>Wrocław!AH296</f>
        <v>685</v>
      </c>
      <c r="M311" s="42">
        <f>Wrocław!BK296</f>
        <v>0</v>
      </c>
      <c r="N311" s="42">
        <f>Wrocław!BL296</f>
        <v>0</v>
      </c>
      <c r="O311" s="42">
        <f>Wrocław!BM296</f>
        <v>0</v>
      </c>
    </row>
    <row r="312" spans="2:15">
      <c r="B312" s="146">
        <f>Wrocław!A297</f>
        <v>294</v>
      </c>
      <c r="C312" s="144" t="str">
        <f>Wrocław!E297</f>
        <v>Perkusyjna</v>
      </c>
      <c r="D312" s="42">
        <f>Wrocław!AE297</f>
        <v>695</v>
      </c>
      <c r="E312" s="42">
        <f>Wrocław!AF297</f>
        <v>600</v>
      </c>
      <c r="F312" s="42">
        <f>Wrocław!BF297</f>
        <v>619.46281474936984</v>
      </c>
      <c r="G312" s="42">
        <f>Wrocław!BG297</f>
        <v>0</v>
      </c>
      <c r="H312" s="42">
        <f>Wrocław!BH297</f>
        <v>0</v>
      </c>
      <c r="J312" s="146">
        <f>Wrocław!A297</f>
        <v>294</v>
      </c>
      <c r="K312" s="144" t="str">
        <f>Wrocław!E297</f>
        <v>Perkusyjna</v>
      </c>
      <c r="L312" s="42">
        <f>Wrocław!AH297</f>
        <v>106</v>
      </c>
      <c r="M312" s="42">
        <f>Wrocław!BK297</f>
        <v>0</v>
      </c>
      <c r="N312" s="42">
        <f>Wrocław!BL297</f>
        <v>0</v>
      </c>
      <c r="O312" s="42">
        <f>Wrocław!BM297</f>
        <v>0</v>
      </c>
    </row>
    <row r="313" spans="2:15">
      <c r="B313" s="146">
        <f>Wrocław!A298</f>
        <v>295</v>
      </c>
      <c r="C313" s="144" t="str">
        <f>Wrocław!E298</f>
        <v>Wschodnia/Bartnicza</v>
      </c>
      <c r="D313" s="42">
        <f>Wrocław!AE298</f>
        <v>70</v>
      </c>
      <c r="E313" s="42">
        <f>Wrocław!AF298</f>
        <v>67</v>
      </c>
      <c r="F313" s="42">
        <f>Wrocław!BF298</f>
        <v>69.17334764701296</v>
      </c>
      <c r="G313" s="42">
        <f>Wrocław!BG298</f>
        <v>78</v>
      </c>
      <c r="H313" s="42">
        <f>Wrocław!BH298</f>
        <v>78</v>
      </c>
      <c r="J313" s="146">
        <f>Wrocław!A298</f>
        <v>295</v>
      </c>
      <c r="K313" s="144" t="str">
        <f>Wrocław!E298</f>
        <v>Wschodnia/Bartnicza</v>
      </c>
      <c r="L313" s="42">
        <f>Wrocław!AH298</f>
        <v>35</v>
      </c>
      <c r="M313" s="42">
        <f>Wrocław!BK298</f>
        <v>174</v>
      </c>
      <c r="N313" s="42">
        <f>Wrocław!BL298</f>
        <v>87</v>
      </c>
      <c r="O313" s="42">
        <f>Wrocław!BM298</f>
        <v>78</v>
      </c>
    </row>
    <row r="314" spans="2:15">
      <c r="B314" s="146">
        <f>Wrocław!A299</f>
        <v>296</v>
      </c>
      <c r="C314" s="144" t="str">
        <f>Wrocław!E299</f>
        <v>Mroźna</v>
      </c>
      <c r="D314" s="42">
        <f>Wrocław!AE299</f>
        <v>262</v>
      </c>
      <c r="E314" s="42">
        <f>Wrocław!AF299</f>
        <v>255</v>
      </c>
      <c r="F314" s="42">
        <f>Wrocław!BF299</f>
        <v>296.30971305511525</v>
      </c>
      <c r="G314" s="42">
        <f>Wrocław!BG299</f>
        <v>69</v>
      </c>
      <c r="H314" s="42">
        <f>Wrocław!BH299</f>
        <v>104</v>
      </c>
      <c r="J314" s="146">
        <f>Wrocław!A299</f>
        <v>296</v>
      </c>
      <c r="K314" s="144" t="str">
        <f>Wrocław!E299</f>
        <v>Mroźna</v>
      </c>
      <c r="L314" s="42">
        <f>Wrocław!AH299</f>
        <v>94</v>
      </c>
      <c r="M314" s="42">
        <f>Wrocław!BK299</f>
        <v>339</v>
      </c>
      <c r="N314" s="42">
        <f>Wrocław!BL299</f>
        <v>217</v>
      </c>
      <c r="O314" s="42">
        <f>Wrocław!BM299</f>
        <v>156</v>
      </c>
    </row>
    <row r="315" spans="2:15">
      <c r="B315" s="146">
        <f>Wrocław!A300</f>
        <v>297</v>
      </c>
      <c r="C315" s="144" t="str">
        <f>Wrocław!E300</f>
        <v>Zgorzelisko</v>
      </c>
      <c r="D315" s="42">
        <f>Wrocław!AE300</f>
        <v>1210</v>
      </c>
      <c r="E315" s="42">
        <f>Wrocław!AF300</f>
        <v>1130</v>
      </c>
      <c r="F315" s="42">
        <f>Wrocław!BF300</f>
        <v>1166.6549677779799</v>
      </c>
      <c r="G315" s="42">
        <f>Wrocław!BG300</f>
        <v>330</v>
      </c>
      <c r="H315" s="42">
        <f>Wrocław!BH300</f>
        <v>182</v>
      </c>
      <c r="J315" s="146">
        <f>Wrocław!A300</f>
        <v>297</v>
      </c>
      <c r="K315" s="144" t="str">
        <f>Wrocław!E300</f>
        <v>Zgorzelisko</v>
      </c>
      <c r="L315" s="42">
        <f>Wrocław!AH300</f>
        <v>355</v>
      </c>
      <c r="M315" s="42">
        <f>Wrocław!BK300</f>
        <v>617</v>
      </c>
      <c r="N315" s="42">
        <f>Wrocław!BL300</f>
        <v>348</v>
      </c>
      <c r="O315" s="42">
        <f>Wrocław!BM300</f>
        <v>113</v>
      </c>
    </row>
    <row r="316" spans="2:15">
      <c r="B316" s="146">
        <f>Wrocław!A301</f>
        <v>298</v>
      </c>
      <c r="C316" s="144" t="str">
        <f>Wrocław!E301</f>
        <v>Kiełczowska/Szewczenki</v>
      </c>
      <c r="D316" s="42">
        <f>Wrocław!AE301</f>
        <v>10</v>
      </c>
      <c r="E316" s="42">
        <f>Wrocław!AF301</f>
        <v>10</v>
      </c>
      <c r="F316" s="42">
        <f>Wrocław!BF301</f>
        <v>10.32438024582283</v>
      </c>
      <c r="G316" s="42">
        <f>Wrocław!BG301</f>
        <v>200</v>
      </c>
      <c r="H316" s="42">
        <f>Wrocław!BH301</f>
        <v>269</v>
      </c>
      <c r="J316" s="146">
        <f>Wrocław!A301</f>
        <v>298</v>
      </c>
      <c r="K316" s="144" t="str">
        <f>Wrocław!E301</f>
        <v>Kiełczowska/Szewczenki</v>
      </c>
      <c r="L316" s="42">
        <f>Wrocław!AH301</f>
        <v>5</v>
      </c>
      <c r="M316" s="42">
        <f>Wrocław!BK301</f>
        <v>174</v>
      </c>
      <c r="N316" s="42">
        <f>Wrocław!BL301</f>
        <v>52</v>
      </c>
      <c r="O316" s="42">
        <f>Wrocław!BM301</f>
        <v>165</v>
      </c>
    </row>
    <row r="317" spans="2:15">
      <c r="B317" s="146">
        <f>Wrocław!A302</f>
        <v>299</v>
      </c>
      <c r="C317" s="144" t="str">
        <f>Wrocław!E302</f>
        <v>Litewska</v>
      </c>
      <c r="D317" s="42">
        <f>Wrocław!AE302</f>
        <v>8103</v>
      </c>
      <c r="E317" s="42">
        <f>Wrocław!AF302</f>
        <v>7615</v>
      </c>
      <c r="F317" s="42">
        <f>Wrocław!BF302</f>
        <v>7862.015557194085</v>
      </c>
      <c r="G317" s="42">
        <f>Wrocław!BG302</f>
        <v>722</v>
      </c>
      <c r="H317" s="42">
        <f>Wrocław!BH302</f>
        <v>330</v>
      </c>
      <c r="J317" s="146">
        <f>Wrocław!A302</f>
        <v>299</v>
      </c>
      <c r="K317" s="144" t="str">
        <f>Wrocław!E302</f>
        <v>Litewska</v>
      </c>
      <c r="L317" s="42">
        <f>Wrocław!AH302</f>
        <v>1569</v>
      </c>
      <c r="M317" s="42">
        <f>Wrocław!BK302</f>
        <v>783</v>
      </c>
      <c r="N317" s="42">
        <f>Wrocław!BL302</f>
        <v>878</v>
      </c>
      <c r="O317" s="42">
        <f>Wrocław!BM302</f>
        <v>243</v>
      </c>
    </row>
    <row r="318" spans="2:15">
      <c r="B318" s="146">
        <f>Wrocław!A303</f>
        <v>300</v>
      </c>
      <c r="C318" s="144" t="str">
        <f>Wrocław!E303</f>
        <v>Psie Pole</v>
      </c>
      <c r="D318" s="42">
        <f>Wrocław!AE303</f>
        <v>2679</v>
      </c>
      <c r="E318" s="42">
        <f>Wrocław!AF303</f>
        <v>2558</v>
      </c>
      <c r="F318" s="42">
        <f>Wrocław!BF303</f>
        <v>2640.9764668814805</v>
      </c>
      <c r="G318" s="42">
        <f>Wrocław!BG303</f>
        <v>2836</v>
      </c>
      <c r="H318" s="42">
        <f>Wrocław!BH303</f>
        <v>3001</v>
      </c>
      <c r="J318" s="146">
        <f>Wrocław!A303</f>
        <v>300</v>
      </c>
      <c r="K318" s="144" t="str">
        <f>Wrocław!E303</f>
        <v>Psie Pole</v>
      </c>
      <c r="L318" s="42">
        <f>Wrocław!AH303</f>
        <v>843</v>
      </c>
      <c r="M318" s="42">
        <f>Wrocław!BK303</f>
        <v>1879</v>
      </c>
      <c r="N318" s="42">
        <f>Wrocław!BL303</f>
        <v>1270</v>
      </c>
      <c r="O318" s="42">
        <f>Wrocław!BM303</f>
        <v>1566</v>
      </c>
    </row>
    <row r="319" spans="2:15">
      <c r="B319" s="146">
        <f>Wrocław!A304</f>
        <v>301</v>
      </c>
      <c r="C319" s="144" t="str">
        <f>Wrocław!E304</f>
        <v>PZL Hydral/LZN</v>
      </c>
      <c r="D319" s="42">
        <f>Wrocław!AE304</f>
        <v>78</v>
      </c>
      <c r="E319" s="42">
        <f>Wrocław!AF304</f>
        <v>72</v>
      </c>
      <c r="F319" s="42">
        <f>Wrocław!BF304</f>
        <v>74.335537769924386</v>
      </c>
      <c r="G319" s="42">
        <f>Wrocław!BG304</f>
        <v>113</v>
      </c>
      <c r="H319" s="42">
        <f>Wrocław!BH304</f>
        <v>52</v>
      </c>
      <c r="J319" s="146">
        <f>Wrocław!A304</f>
        <v>301</v>
      </c>
      <c r="K319" s="144" t="str">
        <f>Wrocław!E304</f>
        <v>PZL Hydral/LZN</v>
      </c>
      <c r="L319" s="42">
        <f>Wrocław!AH304</f>
        <v>1075</v>
      </c>
      <c r="M319" s="42">
        <f>Wrocław!BK304</f>
        <v>43</v>
      </c>
      <c r="N319" s="42">
        <f>Wrocław!BL304</f>
        <v>60</v>
      </c>
      <c r="O319" s="42">
        <f>Wrocław!BM304</f>
        <v>52</v>
      </c>
    </row>
    <row r="320" spans="2:15">
      <c r="B320" s="146">
        <f>Wrocław!A305</f>
        <v>302</v>
      </c>
      <c r="C320" s="144" t="str">
        <f>Wrocław!E305</f>
        <v>Cm. Kiełczowski</v>
      </c>
      <c r="D320" s="42">
        <f>Wrocław!AE305</f>
        <v>0</v>
      </c>
      <c r="E320" s="42">
        <f>Wrocław!AF305</f>
        <v>0</v>
      </c>
      <c r="F320" s="42">
        <f>Wrocław!BF305</f>
        <v>0</v>
      </c>
      <c r="G320" s="42">
        <f>Wrocław!BG305</f>
        <v>504</v>
      </c>
      <c r="H320" s="42">
        <f>Wrocław!BH305</f>
        <v>574</v>
      </c>
      <c r="J320" s="146">
        <f>Wrocław!A305</f>
        <v>302</v>
      </c>
      <c r="K320" s="144" t="str">
        <f>Wrocław!E305</f>
        <v>Cm. Kiełczowski</v>
      </c>
      <c r="L320" s="42">
        <f>Wrocław!AH305</f>
        <v>38</v>
      </c>
      <c r="M320" s="42">
        <f>Wrocław!BK305</f>
        <v>1574</v>
      </c>
      <c r="N320" s="42">
        <f>Wrocław!BL305</f>
        <v>870</v>
      </c>
      <c r="O320" s="42">
        <f>Wrocław!BM305</f>
        <v>765</v>
      </c>
    </row>
    <row r="321" spans="2:15">
      <c r="B321" s="146">
        <f>Wrocław!A306</f>
        <v>303</v>
      </c>
      <c r="C321" s="144" t="str">
        <f>Wrocław!E306</f>
        <v>Łącznik Długołęka/Odolano</v>
      </c>
      <c r="D321" s="42">
        <f>Wrocław!AE306</f>
        <v>923</v>
      </c>
      <c r="E321" s="42">
        <f>Wrocław!AF306</f>
        <v>758</v>
      </c>
      <c r="F321" s="42">
        <f>Wrocław!BF306</f>
        <v>1086.1248018605618</v>
      </c>
      <c r="G321" s="42">
        <f>Wrocław!BG306</f>
        <v>330</v>
      </c>
      <c r="H321" s="42">
        <f>Wrocław!BH306</f>
        <v>435</v>
      </c>
      <c r="J321" s="146">
        <f>Wrocław!A306</f>
        <v>303</v>
      </c>
      <c r="K321" s="144" t="str">
        <f>Wrocław!E306</f>
        <v>Łącznik Długołęka/Odolano</v>
      </c>
      <c r="L321" s="42">
        <f>Wrocław!AH306</f>
        <v>155</v>
      </c>
      <c r="M321" s="42">
        <f>Wrocław!BK306</f>
        <v>522</v>
      </c>
      <c r="N321" s="42">
        <f>Wrocław!BL306</f>
        <v>156</v>
      </c>
      <c r="O321" s="42">
        <f>Wrocław!BM306</f>
        <v>487</v>
      </c>
    </row>
    <row r="322" spans="2:15">
      <c r="B322" s="146">
        <f>Wrocław!A307</f>
        <v>304</v>
      </c>
      <c r="C322" s="144" t="str">
        <f>Wrocław!E307</f>
        <v>Osiedla Sobieskiego</v>
      </c>
      <c r="D322" s="42">
        <f>Wrocław!AE307</f>
        <v>6068</v>
      </c>
      <c r="E322" s="42">
        <f>Wrocław!AF307</f>
        <v>5370</v>
      </c>
      <c r="F322" s="42">
        <f>Wrocław!BF307</f>
        <v>5544.1921920068598</v>
      </c>
      <c r="G322" s="42">
        <f>Wrocław!BG307</f>
        <v>3367</v>
      </c>
      <c r="H322" s="42">
        <f>Wrocław!BH307</f>
        <v>2888</v>
      </c>
      <c r="J322" s="146">
        <f>Wrocław!A307</f>
        <v>304</v>
      </c>
      <c r="K322" s="144" t="str">
        <f>Wrocław!E307</f>
        <v>Osiedla Sobieskiego</v>
      </c>
      <c r="L322" s="42">
        <f>Wrocław!AH307</f>
        <v>974</v>
      </c>
      <c r="M322" s="42">
        <f>Wrocław!BK307</f>
        <v>2340</v>
      </c>
      <c r="N322" s="42">
        <f>Wrocław!BL307</f>
        <v>1444</v>
      </c>
      <c r="O322" s="42">
        <f>Wrocław!BM307</f>
        <v>1574</v>
      </c>
    </row>
    <row r="323" spans="2:15">
      <c r="B323" s="146">
        <f>Wrocław!A308</f>
        <v>305</v>
      </c>
      <c r="C323" s="144" t="str">
        <f>Wrocław!E308</f>
        <v>Zakrzów</v>
      </c>
      <c r="D323" s="42">
        <f>Wrocław!AE308</f>
        <v>3334</v>
      </c>
      <c r="E323" s="42">
        <f>Wrocław!AF308</f>
        <v>3139</v>
      </c>
      <c r="F323" s="42">
        <f>Wrocław!BF308</f>
        <v>3240.8229591637864</v>
      </c>
      <c r="G323" s="42">
        <f>Wrocław!BG308</f>
        <v>234</v>
      </c>
      <c r="H323" s="42">
        <f>Wrocław!BH308</f>
        <v>78</v>
      </c>
      <c r="J323" s="146">
        <f>Wrocław!A308</f>
        <v>305</v>
      </c>
      <c r="K323" s="144" t="str">
        <f>Wrocław!E308</f>
        <v>Zakrzów</v>
      </c>
      <c r="L323" s="42">
        <f>Wrocław!AH308</f>
        <v>2034</v>
      </c>
      <c r="M323" s="42">
        <f>Wrocław!BK308</f>
        <v>278</v>
      </c>
      <c r="N323" s="42">
        <f>Wrocław!BL308</f>
        <v>252</v>
      </c>
      <c r="O323" s="42">
        <f>Wrocław!BM308</f>
        <v>78</v>
      </c>
    </row>
    <row r="324" spans="2:15">
      <c r="B324" s="146">
        <f>Wrocław!A309</f>
        <v>306</v>
      </c>
      <c r="C324" s="144" t="str">
        <f>Wrocław!E309</f>
        <v>Polar</v>
      </c>
      <c r="D324" s="42">
        <f>Wrocław!AE309</f>
        <v>591</v>
      </c>
      <c r="E324" s="42">
        <f>Wrocław!AF309</f>
        <v>549</v>
      </c>
      <c r="F324" s="42">
        <f>Wrocław!BF309</f>
        <v>566.80847549567341</v>
      </c>
      <c r="G324" s="42">
        <f>Wrocław!BG309</f>
        <v>1270</v>
      </c>
      <c r="H324" s="42">
        <f>Wrocław!BH309</f>
        <v>1270</v>
      </c>
      <c r="J324" s="146">
        <f>Wrocław!A309</f>
        <v>306</v>
      </c>
      <c r="K324" s="144" t="str">
        <f>Wrocław!E309</f>
        <v>Polar</v>
      </c>
      <c r="L324" s="42">
        <f>Wrocław!AH309</f>
        <v>4274</v>
      </c>
      <c r="M324" s="42">
        <f>Wrocław!BK309</f>
        <v>1731</v>
      </c>
      <c r="N324" s="42">
        <f>Wrocław!BL309</f>
        <v>870</v>
      </c>
      <c r="O324" s="42">
        <f>Wrocław!BM309</f>
        <v>1113</v>
      </c>
    </row>
    <row r="325" spans="2:15">
      <c r="B325" s="146">
        <f>Wrocław!A310</f>
        <v>307</v>
      </c>
      <c r="C325" s="144" t="str">
        <f>Wrocław!E310</f>
        <v>Piwnika-Ponurego</v>
      </c>
      <c r="D325" s="42">
        <f>Wrocław!AE310</f>
        <v>595</v>
      </c>
      <c r="E325" s="42">
        <f>Wrocław!AF310</f>
        <v>568</v>
      </c>
      <c r="F325" s="42">
        <f>Wrocław!BF310</f>
        <v>586.42479796273676</v>
      </c>
      <c r="G325" s="42">
        <f>Wrocław!BG310</f>
        <v>0</v>
      </c>
      <c r="H325" s="42">
        <f>Wrocław!BH310</f>
        <v>0</v>
      </c>
      <c r="J325" s="146">
        <f>Wrocław!A310</f>
        <v>307</v>
      </c>
      <c r="K325" s="144" t="str">
        <f>Wrocław!E310</f>
        <v>Piwnika-Ponurego</v>
      </c>
      <c r="L325" s="42">
        <f>Wrocław!AH310</f>
        <v>78</v>
      </c>
      <c r="M325" s="42">
        <f>Wrocław!BK310</f>
        <v>0</v>
      </c>
      <c r="N325" s="42">
        <f>Wrocław!BL310</f>
        <v>0</v>
      </c>
      <c r="O325" s="42">
        <f>Wrocław!BM310</f>
        <v>0</v>
      </c>
    </row>
    <row r="326" spans="2:15">
      <c r="B326" s="146">
        <f>Wrocław!A311</f>
        <v>308</v>
      </c>
      <c r="C326" s="144" t="str">
        <f>Wrocław!E311</f>
        <v>Pawłowice</v>
      </c>
      <c r="D326" s="42">
        <f>Wrocław!AE311</f>
        <v>2177</v>
      </c>
      <c r="E326" s="42">
        <f>Wrocław!AF311</f>
        <v>2042</v>
      </c>
      <c r="F326" s="42">
        <f>Wrocław!BF311</f>
        <v>2108.2384461970223</v>
      </c>
      <c r="G326" s="42">
        <f>Wrocław!BG311</f>
        <v>269</v>
      </c>
      <c r="H326" s="42">
        <f>Wrocław!BH311</f>
        <v>165</v>
      </c>
      <c r="J326" s="146">
        <f>Wrocław!A311</f>
        <v>308</v>
      </c>
      <c r="K326" s="144" t="str">
        <f>Wrocław!E311</f>
        <v>Pawłowice</v>
      </c>
      <c r="L326" s="42">
        <f>Wrocław!AH311</f>
        <v>450</v>
      </c>
      <c r="M326" s="42">
        <f>Wrocław!BK311</f>
        <v>313</v>
      </c>
      <c r="N326" s="42">
        <f>Wrocław!BL311</f>
        <v>191</v>
      </c>
      <c r="O326" s="42">
        <f>Wrocław!BM311</f>
        <v>182</v>
      </c>
    </row>
    <row r="327" spans="2:15">
      <c r="B327" s="146">
        <f>Wrocław!A312</f>
        <v>309</v>
      </c>
      <c r="C327" s="144" t="str">
        <f>Wrocław!E312</f>
        <v>Węzeł Pawłowice</v>
      </c>
      <c r="D327" s="42">
        <f>Wrocław!AE312</f>
        <v>0</v>
      </c>
      <c r="E327" s="42">
        <f>Wrocław!AF312</f>
        <v>0</v>
      </c>
      <c r="F327" s="42">
        <f>Wrocław!BF312</f>
        <v>0</v>
      </c>
      <c r="G327" s="42">
        <f>Wrocław!BG312</f>
        <v>0</v>
      </c>
      <c r="H327" s="42">
        <f>Wrocław!BH312</f>
        <v>0</v>
      </c>
      <c r="J327" s="146">
        <f>Wrocław!A312</f>
        <v>309</v>
      </c>
      <c r="K327" s="144" t="str">
        <f>Wrocław!E312</f>
        <v>Węzeł Pawłowice</v>
      </c>
      <c r="L327" s="42">
        <f>Wrocław!AH312</f>
        <v>0</v>
      </c>
      <c r="M327" s="42">
        <f>Wrocław!BK312</f>
        <v>0</v>
      </c>
      <c r="N327" s="42">
        <f>Wrocław!BL312</f>
        <v>0</v>
      </c>
      <c r="O327" s="42">
        <f>Wrocław!BM312</f>
        <v>0</v>
      </c>
    </row>
    <row r="328" spans="2:15">
      <c r="B328" s="146">
        <f>Wrocław!A313</f>
        <v>310</v>
      </c>
      <c r="C328" s="144" t="str">
        <f>Wrocław!E313</f>
        <v>Starodębowa</v>
      </c>
      <c r="D328" s="42">
        <f>Wrocław!AE313</f>
        <v>0</v>
      </c>
      <c r="E328" s="42">
        <f>Wrocław!AF313</f>
        <v>0</v>
      </c>
      <c r="F328" s="42">
        <f>Wrocław!BF313</f>
        <v>0</v>
      </c>
      <c r="G328" s="42">
        <f>Wrocław!BG313</f>
        <v>0</v>
      </c>
      <c r="H328" s="42">
        <f>Wrocław!BH313</f>
        <v>0</v>
      </c>
      <c r="J328" s="146">
        <f>Wrocław!A313</f>
        <v>310</v>
      </c>
      <c r="K328" s="144" t="str">
        <f>Wrocław!E313</f>
        <v>Starodębowa</v>
      </c>
      <c r="L328" s="42">
        <f>Wrocław!AH313</f>
        <v>0</v>
      </c>
      <c r="M328" s="42">
        <f>Wrocław!BK313</f>
        <v>0</v>
      </c>
      <c r="N328" s="42">
        <f>Wrocław!BL313</f>
        <v>0</v>
      </c>
      <c r="O328" s="42">
        <f>Wrocław!BM313</f>
        <v>0</v>
      </c>
    </row>
    <row r="329" spans="2:15">
      <c r="B329" s="146">
        <f>Wrocław!A314</f>
        <v>311</v>
      </c>
      <c r="C329" s="144" t="str">
        <f>Wrocław!E314</f>
        <v>Kłokoczyce</v>
      </c>
      <c r="D329" s="42">
        <f>Wrocław!AE314</f>
        <v>415</v>
      </c>
      <c r="E329" s="42">
        <f>Wrocław!AF314</f>
        <v>384</v>
      </c>
      <c r="F329" s="42">
        <f>Wrocław!BF314</f>
        <v>396.45620143959667</v>
      </c>
      <c r="G329" s="42">
        <f>Wrocław!BG314</f>
        <v>617</v>
      </c>
      <c r="H329" s="42">
        <f>Wrocław!BH314</f>
        <v>487</v>
      </c>
      <c r="J329" s="146">
        <f>Wrocław!A314</f>
        <v>311</v>
      </c>
      <c r="K329" s="144" t="str">
        <f>Wrocław!E314</f>
        <v>Kłokoczyce</v>
      </c>
      <c r="L329" s="42">
        <f>Wrocław!AH314</f>
        <v>184</v>
      </c>
      <c r="M329" s="42">
        <f>Wrocław!BK314</f>
        <v>617</v>
      </c>
      <c r="N329" s="42">
        <f>Wrocław!BL314</f>
        <v>487</v>
      </c>
      <c r="O329" s="42">
        <f>Wrocław!BM314</f>
        <v>478</v>
      </c>
    </row>
    <row r="330" spans="2:15">
      <c r="B330" s="146">
        <f>Wrocław!A315</f>
        <v>312</v>
      </c>
      <c r="C330" s="144" t="str">
        <f>Wrocław!E315</f>
        <v>Poprzeczna</v>
      </c>
      <c r="D330" s="42">
        <f>Wrocław!AE315</f>
        <v>1265</v>
      </c>
      <c r="E330" s="42">
        <f>Wrocław!AF315</f>
        <v>1102</v>
      </c>
      <c r="F330" s="42">
        <f>Wrocław!BF315</f>
        <v>1137.746703089676</v>
      </c>
      <c r="G330" s="42">
        <f>Wrocław!BG315</f>
        <v>495</v>
      </c>
      <c r="H330" s="42">
        <f>Wrocław!BH315</f>
        <v>574</v>
      </c>
      <c r="J330" s="146">
        <f>Wrocław!A315</f>
        <v>312</v>
      </c>
      <c r="K330" s="144" t="str">
        <f>Wrocław!E315</f>
        <v>Poprzeczna</v>
      </c>
      <c r="L330" s="42">
        <f>Wrocław!AH315</f>
        <v>637</v>
      </c>
      <c r="M330" s="42">
        <f>Wrocław!BK315</f>
        <v>295</v>
      </c>
      <c r="N330" s="42">
        <f>Wrocław!BL315</f>
        <v>313</v>
      </c>
      <c r="O330" s="42">
        <f>Wrocław!BM315</f>
        <v>348</v>
      </c>
    </row>
    <row r="331" spans="2:15">
      <c r="B331" s="146">
        <f>Wrocław!A316</f>
        <v>313</v>
      </c>
      <c r="C331" s="144" t="str">
        <f>Wrocław!E316</f>
        <v>Sołtysowice</v>
      </c>
      <c r="D331" s="42">
        <f>Wrocław!AE316</f>
        <v>2418</v>
      </c>
      <c r="E331" s="42">
        <f>Wrocław!AF316</f>
        <v>2238</v>
      </c>
      <c r="F331" s="42">
        <f>Wrocław!BF316</f>
        <v>2310.5962990151497</v>
      </c>
      <c r="G331" s="42">
        <f>Wrocław!BG316</f>
        <v>217</v>
      </c>
      <c r="H331" s="42">
        <f>Wrocław!BH316</f>
        <v>208</v>
      </c>
      <c r="J331" s="146">
        <f>Wrocław!A316</f>
        <v>313</v>
      </c>
      <c r="K331" s="144" t="str">
        <f>Wrocław!E316</f>
        <v>Sołtysowice</v>
      </c>
      <c r="L331" s="42">
        <f>Wrocław!AH316</f>
        <v>942</v>
      </c>
      <c r="M331" s="42">
        <f>Wrocław!BK316</f>
        <v>591</v>
      </c>
      <c r="N331" s="42">
        <f>Wrocław!BL316</f>
        <v>539</v>
      </c>
      <c r="O331" s="42">
        <f>Wrocław!BM316</f>
        <v>234</v>
      </c>
    </row>
    <row r="332" spans="2:15">
      <c r="B332" s="146">
        <f>Wrocław!A317</f>
        <v>314</v>
      </c>
      <c r="C332" s="144" t="str">
        <f>Wrocław!E317</f>
        <v>Polanowice</v>
      </c>
      <c r="D332" s="42">
        <f>Wrocław!AE317</f>
        <v>964</v>
      </c>
      <c r="E332" s="42">
        <f>Wrocław!AF317</f>
        <v>893</v>
      </c>
      <c r="F332" s="42">
        <f>Wrocław!BF317</f>
        <v>1229.6336872774991</v>
      </c>
      <c r="G332" s="42">
        <f>Wrocław!BG317</f>
        <v>295</v>
      </c>
      <c r="H332" s="42">
        <f>Wrocław!BH317</f>
        <v>295</v>
      </c>
      <c r="J332" s="146">
        <f>Wrocław!A317</f>
        <v>314</v>
      </c>
      <c r="K332" s="144" t="str">
        <f>Wrocław!E317</f>
        <v>Polanowice</v>
      </c>
      <c r="L332" s="42">
        <f>Wrocław!AH317</f>
        <v>389</v>
      </c>
      <c r="M332" s="42">
        <f>Wrocław!BK317</f>
        <v>417</v>
      </c>
      <c r="N332" s="42">
        <f>Wrocław!BL317</f>
        <v>182</v>
      </c>
      <c r="O332" s="42">
        <f>Wrocław!BM317</f>
        <v>243</v>
      </c>
    </row>
    <row r="333" spans="2:15">
      <c r="B333" s="146">
        <f>Wrocław!A318</f>
        <v>315</v>
      </c>
      <c r="C333" s="144" t="str">
        <f>Wrocław!E318</f>
        <v>Węzeł Widawa</v>
      </c>
      <c r="D333" s="42">
        <f>Wrocław!AE318</f>
        <v>19</v>
      </c>
      <c r="E333" s="42">
        <f>Wrocław!AF318</f>
        <v>19</v>
      </c>
      <c r="F333" s="42">
        <f>Wrocław!BF318</f>
        <v>19.616322467063377</v>
      </c>
      <c r="G333" s="42">
        <f>Wrocław!BG318</f>
        <v>600</v>
      </c>
      <c r="H333" s="42">
        <f>Wrocław!BH318</f>
        <v>974</v>
      </c>
      <c r="J333" s="146">
        <f>Wrocław!A318</f>
        <v>315</v>
      </c>
      <c r="K333" s="144" t="str">
        <f>Wrocław!E318</f>
        <v>Węzeł Widawa</v>
      </c>
      <c r="L333" s="42">
        <f>Wrocław!AH318</f>
        <v>849</v>
      </c>
      <c r="M333" s="42">
        <f>Wrocław!BK318</f>
        <v>1531</v>
      </c>
      <c r="N333" s="42">
        <f>Wrocław!BL318</f>
        <v>1191</v>
      </c>
      <c r="O333" s="42">
        <f>Wrocław!BM318</f>
        <v>965</v>
      </c>
    </row>
    <row r="334" spans="2:15">
      <c r="B334" s="146">
        <f>Wrocław!A319</f>
        <v>316</v>
      </c>
      <c r="C334" s="144" t="str">
        <f>Wrocław!E319</f>
        <v>Centrostal</v>
      </c>
      <c r="D334" s="42">
        <f>Wrocław!AE319</f>
        <v>205</v>
      </c>
      <c r="E334" s="42">
        <f>Wrocław!AF319</f>
        <v>190</v>
      </c>
      <c r="F334" s="42">
        <f>Wrocław!BF319</f>
        <v>196.16322467063378</v>
      </c>
      <c r="G334" s="42">
        <f>Wrocław!BG319</f>
        <v>78</v>
      </c>
      <c r="H334" s="42">
        <f>Wrocław!BH319</f>
        <v>147</v>
      </c>
      <c r="J334" s="146">
        <f>Wrocław!A319</f>
        <v>316</v>
      </c>
      <c r="K334" s="144" t="str">
        <f>Wrocław!E319</f>
        <v>Centrostal</v>
      </c>
      <c r="L334" s="42">
        <f>Wrocław!AH319</f>
        <v>770</v>
      </c>
      <c r="M334" s="42">
        <f>Wrocław!BK319</f>
        <v>391</v>
      </c>
      <c r="N334" s="42">
        <f>Wrocław!BL319</f>
        <v>287</v>
      </c>
      <c r="O334" s="42">
        <f>Wrocław!BM319</f>
        <v>113</v>
      </c>
    </row>
    <row r="335" spans="2:15">
      <c r="B335" s="146">
        <f>Wrocław!A320</f>
        <v>317</v>
      </c>
      <c r="C335" s="144" t="str">
        <f>Wrocław!E320</f>
        <v>Cholewkarska</v>
      </c>
      <c r="D335" s="42">
        <f>Wrocław!AE320</f>
        <v>1</v>
      </c>
      <c r="E335" s="42">
        <f>Wrocław!AF320</f>
        <v>0</v>
      </c>
      <c r="F335" s="42">
        <f>Wrocław!BF320</f>
        <v>0</v>
      </c>
      <c r="G335" s="42">
        <f>Wrocław!BG320</f>
        <v>0</v>
      </c>
      <c r="H335" s="42">
        <f>Wrocław!BH320</f>
        <v>0</v>
      </c>
      <c r="J335" s="146">
        <f>Wrocław!A320</f>
        <v>317</v>
      </c>
      <c r="K335" s="144" t="str">
        <f>Wrocław!E320</f>
        <v>Cholewkarska</v>
      </c>
      <c r="L335" s="42">
        <f>Wrocław!AH320</f>
        <v>13</v>
      </c>
      <c r="M335" s="42">
        <f>Wrocław!BK320</f>
        <v>0</v>
      </c>
      <c r="N335" s="42">
        <f>Wrocław!BL320</f>
        <v>0</v>
      </c>
      <c r="O335" s="42">
        <f>Wrocław!BM320</f>
        <v>0</v>
      </c>
    </row>
    <row r="336" spans="2:15">
      <c r="B336" s="146">
        <f>Wrocław!A321</f>
        <v>318</v>
      </c>
      <c r="C336" s="144" t="str">
        <f>Wrocław!E321</f>
        <v>Widawa</v>
      </c>
      <c r="D336" s="42">
        <f>Wrocław!AE321</f>
        <v>877</v>
      </c>
      <c r="E336" s="42">
        <f>Wrocław!AF321</f>
        <v>839</v>
      </c>
      <c r="F336" s="42">
        <f>Wrocław!BF321</f>
        <v>866.21550262453559</v>
      </c>
      <c r="G336" s="42">
        <f>Wrocław!BG321</f>
        <v>591</v>
      </c>
      <c r="H336" s="42">
        <f>Wrocław!BH321</f>
        <v>904</v>
      </c>
      <c r="J336" s="146">
        <f>Wrocław!A321</f>
        <v>318</v>
      </c>
      <c r="K336" s="144" t="str">
        <f>Wrocław!E321</f>
        <v>Widawa</v>
      </c>
      <c r="L336" s="42">
        <f>Wrocław!AH321</f>
        <v>387</v>
      </c>
      <c r="M336" s="42">
        <f>Wrocław!BK321</f>
        <v>591</v>
      </c>
      <c r="N336" s="42">
        <f>Wrocław!BL321</f>
        <v>426</v>
      </c>
      <c r="O336" s="42">
        <f>Wrocław!BM321</f>
        <v>730</v>
      </c>
    </row>
    <row r="337" spans="2:15">
      <c r="B337" s="146">
        <f>Wrocław!A322</f>
        <v>319</v>
      </c>
      <c r="C337" s="144" t="str">
        <f>Wrocław!E322</f>
        <v>Kominiarska</v>
      </c>
      <c r="D337" s="42">
        <f>Wrocław!AE322</f>
        <v>811</v>
      </c>
      <c r="E337" s="42">
        <f>Wrocław!AF322</f>
        <v>729</v>
      </c>
      <c r="F337" s="42">
        <f>Wrocław!BF322</f>
        <v>752.64731992048439</v>
      </c>
      <c r="G337" s="42">
        <f>Wrocław!BG322</f>
        <v>0</v>
      </c>
      <c r="H337" s="42">
        <f>Wrocław!BH322</f>
        <v>0</v>
      </c>
      <c r="J337" s="146">
        <f>Wrocław!A322</f>
        <v>319</v>
      </c>
      <c r="K337" s="144" t="str">
        <f>Wrocław!E322</f>
        <v>Kominiarska</v>
      </c>
      <c r="L337" s="42">
        <f>Wrocław!AH322</f>
        <v>436</v>
      </c>
      <c r="M337" s="42">
        <f>Wrocław!BK322</f>
        <v>0</v>
      </c>
      <c r="N337" s="42">
        <f>Wrocław!BL322</f>
        <v>0</v>
      </c>
      <c r="O337" s="42">
        <f>Wrocław!BM322</f>
        <v>0</v>
      </c>
    </row>
    <row r="338" spans="2:15">
      <c r="B338" s="146">
        <f>Wrocław!A323</f>
        <v>320</v>
      </c>
      <c r="C338" s="144" t="str">
        <f>Wrocław!E323</f>
        <v>Lipa Piotrowska</v>
      </c>
      <c r="D338" s="42">
        <f>Wrocław!AE323</f>
        <v>396</v>
      </c>
      <c r="E338" s="42">
        <f>Wrocław!AF323</f>
        <v>373</v>
      </c>
      <c r="F338" s="42">
        <f>Wrocław!BF323</f>
        <v>385.09938316919158</v>
      </c>
      <c r="G338" s="42">
        <f>Wrocław!BG323</f>
        <v>0</v>
      </c>
      <c r="H338" s="42">
        <f>Wrocław!BH323</f>
        <v>0</v>
      </c>
      <c r="J338" s="146">
        <f>Wrocław!A323</f>
        <v>320</v>
      </c>
      <c r="K338" s="144" t="str">
        <f>Wrocław!E323</f>
        <v>Lipa Piotrowska</v>
      </c>
      <c r="L338" s="42">
        <f>Wrocław!AH323</f>
        <v>164</v>
      </c>
      <c r="M338" s="42">
        <f>Wrocław!BK323</f>
        <v>0</v>
      </c>
      <c r="N338" s="42">
        <f>Wrocław!BL323</f>
        <v>0</v>
      </c>
      <c r="O338" s="42">
        <f>Wrocław!BM323</f>
        <v>0</v>
      </c>
    </row>
    <row r="339" spans="2:15">
      <c r="B339" s="146">
        <f>Wrocław!A324</f>
        <v>321</v>
      </c>
      <c r="C339" s="144" t="str">
        <f>Wrocław!E324</f>
        <v>Kminkowa</v>
      </c>
      <c r="D339" s="42">
        <f>Wrocław!AE324</f>
        <v>1123</v>
      </c>
      <c r="E339" s="42">
        <f>Wrocław!AF324</f>
        <v>913</v>
      </c>
      <c r="F339" s="42">
        <f>Wrocław!BF324</f>
        <v>942.61591644362443</v>
      </c>
      <c r="G339" s="42">
        <f>Wrocław!BG324</f>
        <v>113</v>
      </c>
      <c r="H339" s="42">
        <f>Wrocław!BH324</f>
        <v>52</v>
      </c>
      <c r="J339" s="146">
        <f>Wrocław!A324</f>
        <v>321</v>
      </c>
      <c r="K339" s="144" t="str">
        <f>Wrocław!E324</f>
        <v>Kminkowa</v>
      </c>
      <c r="L339" s="42">
        <f>Wrocław!AH324</f>
        <v>211</v>
      </c>
      <c r="M339" s="42">
        <f>Wrocław!BK324</f>
        <v>217</v>
      </c>
      <c r="N339" s="42">
        <f>Wrocław!BL324</f>
        <v>165</v>
      </c>
      <c r="O339" s="42">
        <f>Wrocław!BM324</f>
        <v>17</v>
      </c>
    </row>
    <row r="340" spans="2:15">
      <c r="B340" s="146">
        <f>Wrocław!A325</f>
        <v>322</v>
      </c>
      <c r="C340" s="144" t="str">
        <f>Wrocław!E325</f>
        <v>Zalipie</v>
      </c>
      <c r="D340" s="42">
        <f>Wrocław!AE325</f>
        <v>0</v>
      </c>
      <c r="E340" s="42">
        <f>Wrocław!AF325</f>
        <v>0</v>
      </c>
      <c r="F340" s="42">
        <f>Wrocław!BF325</f>
        <v>0</v>
      </c>
      <c r="G340" s="42">
        <f>Wrocław!BG325</f>
        <v>0</v>
      </c>
      <c r="H340" s="42">
        <f>Wrocław!BH325</f>
        <v>0</v>
      </c>
      <c r="J340" s="146">
        <f>Wrocław!A325</f>
        <v>322</v>
      </c>
      <c r="K340" s="144" t="str">
        <f>Wrocław!E325</f>
        <v>Zalipie</v>
      </c>
      <c r="L340" s="42">
        <f>Wrocław!AH325</f>
        <v>0</v>
      </c>
      <c r="M340" s="42">
        <f>Wrocław!BK325</f>
        <v>0</v>
      </c>
      <c r="N340" s="42">
        <f>Wrocław!BL325</f>
        <v>0</v>
      </c>
      <c r="O340" s="42">
        <f>Wrocław!BM325</f>
        <v>0</v>
      </c>
    </row>
    <row r="341" spans="2:15">
      <c r="B341" s="146">
        <f>Wrocław!A326</f>
        <v>323</v>
      </c>
      <c r="C341" s="144" t="str">
        <f>Wrocław!E326</f>
        <v>Świnary</v>
      </c>
      <c r="D341" s="42">
        <f>Wrocław!AE326</f>
        <v>721</v>
      </c>
      <c r="E341" s="42">
        <f>Wrocław!AF326</f>
        <v>677</v>
      </c>
      <c r="F341" s="42">
        <f>Wrocław!BF326</f>
        <v>698.96054264220572</v>
      </c>
      <c r="G341" s="42">
        <f>Wrocław!BG326</f>
        <v>774</v>
      </c>
      <c r="H341" s="42">
        <f>Wrocław!BH326</f>
        <v>565</v>
      </c>
      <c r="J341" s="146">
        <f>Wrocław!A326</f>
        <v>323</v>
      </c>
      <c r="K341" s="144" t="str">
        <f>Wrocław!E326</f>
        <v>Świnary</v>
      </c>
      <c r="L341" s="42">
        <f>Wrocław!AH326</f>
        <v>195</v>
      </c>
      <c r="M341" s="42">
        <f>Wrocław!BK326</f>
        <v>626</v>
      </c>
      <c r="N341" s="42">
        <f>Wrocław!BL326</f>
        <v>504</v>
      </c>
      <c r="O341" s="42">
        <f>Wrocław!BM326</f>
        <v>461</v>
      </c>
    </row>
    <row r="342" spans="2:15">
      <c r="B342" s="146">
        <f>Wrocław!A327</f>
        <v>324</v>
      </c>
      <c r="C342" s="144" t="str">
        <f>Wrocław!E327</f>
        <v>Wrzosowa</v>
      </c>
      <c r="D342" s="42">
        <f>Wrocław!AE327</f>
        <v>0</v>
      </c>
      <c r="E342" s="42">
        <f>Wrocław!AF327</f>
        <v>0</v>
      </c>
      <c r="F342" s="42">
        <f>Wrocław!BF327</f>
        <v>0</v>
      </c>
      <c r="G342" s="42">
        <f>Wrocław!BG327</f>
        <v>0</v>
      </c>
      <c r="H342" s="42">
        <f>Wrocław!BH327</f>
        <v>43</v>
      </c>
      <c r="J342" s="146">
        <f>Wrocław!A327</f>
        <v>324</v>
      </c>
      <c r="K342" s="144" t="str">
        <f>Wrocław!E327</f>
        <v>Wrzosowa</v>
      </c>
      <c r="L342" s="42">
        <f>Wrocław!AH327</f>
        <v>0</v>
      </c>
      <c r="M342" s="42">
        <f>Wrocław!BK327</f>
        <v>34</v>
      </c>
      <c r="N342" s="42">
        <f>Wrocław!BL327</f>
        <v>17</v>
      </c>
      <c r="O342" s="42">
        <f>Wrocław!BM327</f>
        <v>43</v>
      </c>
    </row>
    <row r="343" spans="2:15">
      <c r="B343" s="146">
        <f>Wrocław!A328</f>
        <v>325</v>
      </c>
      <c r="C343" s="144" t="str">
        <f>Wrocław!E328</f>
        <v>Kaczeńcowa</v>
      </c>
      <c r="D343" s="42">
        <f>Wrocław!AE328</f>
        <v>0</v>
      </c>
      <c r="E343" s="42">
        <f>Wrocław!AF328</f>
        <v>0</v>
      </c>
      <c r="F343" s="42">
        <f>Wrocław!BF328</f>
        <v>0</v>
      </c>
      <c r="G343" s="42">
        <f>Wrocław!BG328</f>
        <v>0</v>
      </c>
      <c r="H343" s="42">
        <f>Wrocław!BH328</f>
        <v>0</v>
      </c>
      <c r="J343" s="146">
        <f>Wrocław!A328</f>
        <v>325</v>
      </c>
      <c r="K343" s="144" t="str">
        <f>Wrocław!E328</f>
        <v>Kaczeńcowa</v>
      </c>
      <c r="L343" s="42">
        <f>Wrocław!AH328</f>
        <v>0</v>
      </c>
      <c r="M343" s="42">
        <f>Wrocław!BK328</f>
        <v>0</v>
      </c>
      <c r="N343" s="42">
        <f>Wrocław!BL328</f>
        <v>0</v>
      </c>
      <c r="O343" s="42">
        <f>Wrocław!BM328</f>
        <v>0</v>
      </c>
    </row>
    <row r="344" spans="2:15">
      <c r="B344" s="146">
        <f>Wrocław!A329</f>
        <v>326</v>
      </c>
      <c r="C344" s="144" t="str">
        <f>Wrocław!E329</f>
        <v>Rędzin</v>
      </c>
      <c r="D344" s="42">
        <f>Wrocław!AE329</f>
        <v>290</v>
      </c>
      <c r="E344" s="42">
        <f>Wrocław!AF329</f>
        <v>273</v>
      </c>
      <c r="F344" s="42">
        <f>Wrocław!BF329</f>
        <v>281.8555807109633</v>
      </c>
      <c r="G344" s="42">
        <f>Wrocław!BG329</f>
        <v>139</v>
      </c>
      <c r="H344" s="42">
        <f>Wrocław!BH329</f>
        <v>356</v>
      </c>
      <c r="J344" s="146">
        <f>Wrocław!A329</f>
        <v>326</v>
      </c>
      <c r="K344" s="144" t="str">
        <f>Wrocław!E329</f>
        <v>Rędzin</v>
      </c>
      <c r="L344" s="42">
        <f>Wrocław!AH329</f>
        <v>54</v>
      </c>
      <c r="M344" s="42">
        <f>Wrocław!BK329</f>
        <v>121</v>
      </c>
      <c r="N344" s="42">
        <f>Wrocław!BL329</f>
        <v>52</v>
      </c>
      <c r="O344" s="42">
        <f>Wrocław!BM329</f>
        <v>365</v>
      </c>
    </row>
    <row r="345" spans="2:15">
      <c r="B345" s="146">
        <f>Wrocław!A330</f>
        <v>327</v>
      </c>
      <c r="C345" s="144" t="str">
        <f>Wrocław!E330</f>
        <v>Las Rędziński</v>
      </c>
      <c r="D345" s="42">
        <f>Wrocław!AE330</f>
        <v>4</v>
      </c>
      <c r="E345" s="42">
        <f>Wrocław!AF330</f>
        <v>4</v>
      </c>
      <c r="F345" s="42">
        <f>Wrocław!BF330</f>
        <v>4.1297520983291323</v>
      </c>
      <c r="G345" s="42">
        <f>Wrocław!BG330</f>
        <v>234</v>
      </c>
      <c r="H345" s="42">
        <f>Wrocław!BH330</f>
        <v>243</v>
      </c>
      <c r="J345" s="146">
        <f>Wrocław!A330</f>
        <v>327</v>
      </c>
      <c r="K345" s="144" t="str">
        <f>Wrocław!E330</f>
        <v>Las Rędziński</v>
      </c>
      <c r="L345" s="42">
        <f>Wrocław!AH330</f>
        <v>0</v>
      </c>
      <c r="M345" s="42">
        <f>Wrocław!BK330</f>
        <v>191</v>
      </c>
      <c r="N345" s="42">
        <f>Wrocław!BL330</f>
        <v>130</v>
      </c>
      <c r="O345" s="42">
        <f>Wrocław!BM330</f>
        <v>139</v>
      </c>
    </row>
    <row r="346" spans="2:15">
      <c r="B346" s="146">
        <f>Wrocław!A331</f>
        <v>328</v>
      </c>
      <c r="C346" s="144" t="str">
        <f>Wrocław!E331</f>
        <v>Zapotocze</v>
      </c>
      <c r="D346" s="42">
        <f>Wrocław!AE331</f>
        <v>0</v>
      </c>
      <c r="E346" s="42">
        <f>Wrocław!AF331</f>
        <v>0</v>
      </c>
      <c r="F346" s="42">
        <f>Wrocław!BF331</f>
        <v>0</v>
      </c>
      <c r="G346" s="42">
        <f>Wrocław!BG331</f>
        <v>0</v>
      </c>
      <c r="H346" s="42">
        <f>Wrocław!BH331</f>
        <v>0</v>
      </c>
      <c r="J346" s="146">
        <f>Wrocław!A331</f>
        <v>328</v>
      </c>
      <c r="K346" s="144" t="str">
        <f>Wrocław!E331</f>
        <v>Zapotocze</v>
      </c>
      <c r="L346" s="42">
        <f>Wrocław!AH331</f>
        <v>0</v>
      </c>
      <c r="M346" s="42">
        <f>Wrocław!BK331</f>
        <v>0</v>
      </c>
      <c r="N346" s="42">
        <f>Wrocław!BL331</f>
        <v>0</v>
      </c>
      <c r="O346" s="42">
        <f>Wrocław!BM331</f>
        <v>0</v>
      </c>
    </row>
    <row r="347" spans="2:15">
      <c r="B347" s="146">
        <f>Wrocław!A332</f>
        <v>329</v>
      </c>
      <c r="C347" s="144" t="str">
        <f>Wrocław!E332</f>
        <v>Lesica</v>
      </c>
      <c r="D347" s="42">
        <f>Wrocław!AE332</f>
        <v>16</v>
      </c>
      <c r="E347" s="42">
        <f>Wrocław!AF332</f>
        <v>13</v>
      </c>
      <c r="F347" s="42">
        <f>Wrocław!BF332</f>
        <v>13.42169431956968</v>
      </c>
      <c r="G347" s="42">
        <f>Wrocław!BG332</f>
        <v>43</v>
      </c>
      <c r="H347" s="42">
        <f>Wrocław!BH332</f>
        <v>69</v>
      </c>
      <c r="J347" s="146">
        <f>Wrocław!A332</f>
        <v>329</v>
      </c>
      <c r="K347" s="144" t="str">
        <f>Wrocław!E332</f>
        <v>Lesica</v>
      </c>
      <c r="L347" s="42">
        <f>Wrocław!AH332</f>
        <v>3</v>
      </c>
      <c r="M347" s="42">
        <f>Wrocław!BK332</f>
        <v>26</v>
      </c>
      <c r="N347" s="42">
        <f>Wrocław!BL332</f>
        <v>17</v>
      </c>
      <c r="O347" s="42">
        <f>Wrocław!BM332</f>
        <v>17</v>
      </c>
    </row>
    <row r="348" spans="2:15">
      <c r="B348" s="146">
        <f>Wrocław!A333</f>
        <v>330</v>
      </c>
      <c r="C348" s="144" t="str">
        <f>Wrocław!E333</f>
        <v>Las Lesicki</v>
      </c>
      <c r="D348" s="42">
        <f>Wrocław!AE333</f>
        <v>0</v>
      </c>
      <c r="E348" s="42">
        <f>Wrocław!AF333</f>
        <v>0</v>
      </c>
      <c r="F348" s="42">
        <f>Wrocław!BF333</f>
        <v>0</v>
      </c>
      <c r="G348" s="42">
        <f>Wrocław!BG333</f>
        <v>130</v>
      </c>
      <c r="H348" s="42">
        <f>Wrocław!BH333</f>
        <v>226</v>
      </c>
      <c r="J348" s="146">
        <f>Wrocław!A333</f>
        <v>330</v>
      </c>
      <c r="K348" s="144" t="str">
        <f>Wrocław!E333</f>
        <v>Las Lesicki</v>
      </c>
      <c r="L348" s="42">
        <f>Wrocław!AH333</f>
        <v>0</v>
      </c>
      <c r="M348" s="42">
        <f>Wrocław!BK333</f>
        <v>200</v>
      </c>
      <c r="N348" s="42">
        <f>Wrocław!BL333</f>
        <v>87</v>
      </c>
      <c r="O348" s="42">
        <f>Wrocław!BM333</f>
        <v>208</v>
      </c>
    </row>
    <row r="349" spans="2:15">
      <c r="B349" s="146">
        <f>Wrocław!A334</f>
        <v>331</v>
      </c>
      <c r="C349" s="144" t="str">
        <f>Wrocław!E334</f>
        <v>Podwale/Sądy</v>
      </c>
      <c r="D349" s="42">
        <f>Wrocław!AE334</f>
        <v>1094</v>
      </c>
      <c r="E349" s="42">
        <f>Wrocław!AF334</f>
        <v>1049</v>
      </c>
      <c r="F349" s="42">
        <f>Wrocław!BF334</f>
        <v>1083.0274877868151</v>
      </c>
      <c r="G349" s="42">
        <f>Wrocław!BG334</f>
        <v>469</v>
      </c>
      <c r="H349" s="42">
        <f>Wrocław!BH334</f>
        <v>443</v>
      </c>
      <c r="J349" s="146">
        <f>Wrocław!A334</f>
        <v>331</v>
      </c>
      <c r="K349" s="144" t="str">
        <f>Wrocław!E334</f>
        <v>Podwale/Sądy</v>
      </c>
      <c r="L349" s="42">
        <f>Wrocław!AH334</f>
        <v>3347</v>
      </c>
      <c r="M349" s="42">
        <f>Wrocław!BK334</f>
        <v>783</v>
      </c>
      <c r="N349" s="42">
        <f>Wrocław!BL334</f>
        <v>1470</v>
      </c>
      <c r="O349" s="42">
        <f>Wrocław!BM334</f>
        <v>400</v>
      </c>
    </row>
    <row r="350" spans="2:15">
      <c r="B350" s="146">
        <f>Wrocław!A335</f>
        <v>332</v>
      </c>
      <c r="C350" s="144" t="str">
        <f>Wrocław!E335</f>
        <v>Plac Legionów</v>
      </c>
      <c r="D350" s="42">
        <f>Wrocław!AE335</f>
        <v>837</v>
      </c>
      <c r="E350" s="42">
        <f>Wrocław!AF335</f>
        <v>799</v>
      </c>
      <c r="F350" s="42">
        <f>Wrocław!BF335</f>
        <v>824.91798164124418</v>
      </c>
      <c r="G350" s="42">
        <f>Wrocław!BG335</f>
        <v>652</v>
      </c>
      <c r="H350" s="42">
        <f>Wrocław!BH335</f>
        <v>835</v>
      </c>
      <c r="J350" s="146">
        <f>Wrocław!A335</f>
        <v>332</v>
      </c>
      <c r="K350" s="144" t="str">
        <f>Wrocław!E335</f>
        <v>Plac Legionów</v>
      </c>
      <c r="L350" s="42">
        <f>Wrocław!AH335</f>
        <v>1242</v>
      </c>
      <c r="M350" s="42">
        <f>Wrocław!BK335</f>
        <v>983</v>
      </c>
      <c r="N350" s="42">
        <f>Wrocław!BL335</f>
        <v>965</v>
      </c>
      <c r="O350" s="42">
        <f>Wrocław!BM335</f>
        <v>722</v>
      </c>
    </row>
    <row r="351" spans="2:15">
      <c r="B351" s="146">
        <f>Wrocław!A336</f>
        <v>333</v>
      </c>
      <c r="C351" s="144" t="str">
        <f>Wrocław!E336</f>
        <v>Pułaskiego</v>
      </c>
      <c r="D351" s="42">
        <f>Wrocław!AE336</f>
        <v>3137</v>
      </c>
      <c r="E351" s="42">
        <f>Wrocław!AF336</f>
        <v>2957</v>
      </c>
      <c r="F351" s="42">
        <f>Wrocław!BF336</f>
        <v>3052.9192386898112</v>
      </c>
      <c r="G351" s="42">
        <f>Wrocław!BG336</f>
        <v>1157</v>
      </c>
      <c r="H351" s="42">
        <f>Wrocław!BH336</f>
        <v>800</v>
      </c>
      <c r="J351" s="146">
        <f>Wrocław!A336</f>
        <v>333</v>
      </c>
      <c r="K351" s="144" t="str">
        <f>Wrocław!E336</f>
        <v>Pułaskiego</v>
      </c>
      <c r="L351" s="42">
        <f>Wrocław!AH336</f>
        <v>1673</v>
      </c>
      <c r="M351" s="42">
        <f>Wrocław!BK336</f>
        <v>783</v>
      </c>
      <c r="N351" s="42">
        <f>Wrocław!BL336</f>
        <v>1209</v>
      </c>
      <c r="O351" s="42">
        <f>Wrocław!BM336</f>
        <v>417</v>
      </c>
    </row>
    <row r="352" spans="2:15">
      <c r="B352" s="146">
        <f>Wrocław!A337</f>
        <v>334</v>
      </c>
      <c r="C352" s="144" t="str">
        <f>Wrocław!E337</f>
        <v>Most Szczytnicki</v>
      </c>
      <c r="D352" s="42">
        <f>Wrocław!AE337</f>
        <v>1475</v>
      </c>
      <c r="E352" s="42">
        <f>Wrocław!AF337</f>
        <v>1455</v>
      </c>
      <c r="F352" s="42">
        <f>Wrocław!BF337</f>
        <v>2039.065098550009</v>
      </c>
      <c r="G352" s="42">
        <f>Wrocław!BG337</f>
        <v>878</v>
      </c>
      <c r="H352" s="42">
        <f>Wrocław!BH337</f>
        <v>843</v>
      </c>
      <c r="J352" s="146">
        <f>Wrocław!A337</f>
        <v>334</v>
      </c>
      <c r="K352" s="144" t="str">
        <f>Wrocław!E337</f>
        <v>Most Szczytnicki</v>
      </c>
      <c r="L352" s="42">
        <f>Wrocław!AH337</f>
        <v>540</v>
      </c>
      <c r="M352" s="42">
        <f>Wrocław!BK337</f>
        <v>1252</v>
      </c>
      <c r="N352" s="42">
        <f>Wrocław!BL337</f>
        <v>1226</v>
      </c>
      <c r="O352" s="42">
        <f>Wrocław!BM337</f>
        <v>678</v>
      </c>
    </row>
    <row r="353" spans="2:15">
      <c r="B353" s="146">
        <f>Wrocław!A338</f>
        <v>335</v>
      </c>
      <c r="C353" s="144" t="str">
        <f>Wrocław!E338</f>
        <v>Krucza</v>
      </c>
      <c r="D353" s="42">
        <f>Wrocław!AE338</f>
        <v>3952</v>
      </c>
      <c r="E353" s="42">
        <f>Wrocław!AF338</f>
        <v>3780</v>
      </c>
      <c r="F353" s="42">
        <f>Wrocław!BF338</f>
        <v>3902.61573292103</v>
      </c>
      <c r="G353" s="42">
        <f>Wrocław!BG338</f>
        <v>2992</v>
      </c>
      <c r="H353" s="42">
        <f>Wrocław!BH338</f>
        <v>1748</v>
      </c>
      <c r="J353" s="146">
        <f>Wrocław!A338</f>
        <v>335</v>
      </c>
      <c r="K353" s="144" t="str">
        <f>Wrocław!E338</f>
        <v>Krucza</v>
      </c>
      <c r="L353" s="42">
        <f>Wrocław!AH338</f>
        <v>1262</v>
      </c>
      <c r="M353" s="42">
        <f>Wrocław!BK338</f>
        <v>2244</v>
      </c>
      <c r="N353" s="42">
        <f>Wrocław!BL338</f>
        <v>2244</v>
      </c>
      <c r="O353" s="42">
        <f>Wrocław!BM338</f>
        <v>861</v>
      </c>
    </row>
    <row r="354" spans="2:15">
      <c r="B354" s="146">
        <f>Wrocław!A339</f>
        <v>336</v>
      </c>
      <c r="C354" s="144" t="str">
        <f>Wrocław!E339</f>
        <v>Skwierzyńska</v>
      </c>
      <c r="D354" s="42">
        <f>Wrocław!AE339</f>
        <v>2293</v>
      </c>
      <c r="E354" s="42">
        <f>Wrocław!AF339</f>
        <v>2185</v>
      </c>
      <c r="F354" s="42">
        <f>Wrocław!BF339</f>
        <v>2255.8770837122888</v>
      </c>
      <c r="G354" s="42">
        <f>Wrocław!BG339</f>
        <v>269</v>
      </c>
      <c r="H354" s="42">
        <f>Wrocław!BH339</f>
        <v>200</v>
      </c>
      <c r="J354" s="146">
        <f>Wrocław!A339</f>
        <v>336</v>
      </c>
      <c r="K354" s="144" t="str">
        <f>Wrocław!E339</f>
        <v>Skwierzyńska</v>
      </c>
      <c r="L354" s="42">
        <f>Wrocław!AH339</f>
        <v>665</v>
      </c>
      <c r="M354" s="42">
        <f>Wrocław!BK339</f>
        <v>617</v>
      </c>
      <c r="N354" s="42">
        <f>Wrocław!BL339</f>
        <v>835</v>
      </c>
      <c r="O354" s="42">
        <f>Wrocław!BM339</f>
        <v>278</v>
      </c>
    </row>
    <row r="355" spans="2:15">
      <c r="B355" s="146">
        <f>Wrocław!A340</f>
        <v>337</v>
      </c>
      <c r="C355" s="144" t="str">
        <f>Wrocław!E340</f>
        <v>Ziębicka</v>
      </c>
      <c r="D355" s="42">
        <f>Wrocław!AE340</f>
        <v>1337</v>
      </c>
      <c r="E355" s="42">
        <f>Wrocław!AF340</f>
        <v>1260</v>
      </c>
      <c r="F355" s="42">
        <f>Wrocław!BF340</f>
        <v>1300.8719109736769</v>
      </c>
      <c r="G355" s="42">
        <f>Wrocław!BG340</f>
        <v>278</v>
      </c>
      <c r="H355" s="42">
        <f>Wrocław!BH340</f>
        <v>252</v>
      </c>
      <c r="J355" s="146">
        <f>Wrocław!A340</f>
        <v>337</v>
      </c>
      <c r="K355" s="144" t="str">
        <f>Wrocław!E340</f>
        <v>Ziębicka</v>
      </c>
      <c r="L355" s="42">
        <f>Wrocław!AH340</f>
        <v>6033</v>
      </c>
      <c r="M355" s="42">
        <f>Wrocław!BK340</f>
        <v>878</v>
      </c>
      <c r="N355" s="42">
        <f>Wrocław!BL340</f>
        <v>756</v>
      </c>
      <c r="O355" s="42">
        <f>Wrocław!BM340</f>
        <v>234</v>
      </c>
    </row>
    <row r="356" spans="2:15">
      <c r="B356" s="146">
        <f>Wrocław!A341</f>
        <v>338</v>
      </c>
      <c r="C356" s="144" t="str">
        <f>Wrocław!E341</f>
        <v>Nyska</v>
      </c>
      <c r="D356" s="42">
        <f>Wrocław!AE341</f>
        <v>2116</v>
      </c>
      <c r="E356" s="42">
        <f>Wrocław!AF341</f>
        <v>1807</v>
      </c>
      <c r="F356" s="42">
        <f>Wrocław!BF341</f>
        <v>4194.7956938778161</v>
      </c>
      <c r="G356" s="42">
        <f>Wrocław!BG341</f>
        <v>1487</v>
      </c>
      <c r="H356" s="42">
        <f>Wrocław!BH341</f>
        <v>1670</v>
      </c>
      <c r="J356" s="146">
        <f>Wrocław!A341</f>
        <v>338</v>
      </c>
      <c r="K356" s="144" t="str">
        <f>Wrocław!E341</f>
        <v>Nyska</v>
      </c>
      <c r="L356" s="42">
        <f>Wrocław!AH341</f>
        <v>2672</v>
      </c>
      <c r="M356" s="42">
        <f>Wrocław!BK341</f>
        <v>2497</v>
      </c>
      <c r="N356" s="42">
        <f>Wrocław!BL341</f>
        <v>1879</v>
      </c>
      <c r="O356" s="42">
        <f>Wrocław!BM341</f>
        <v>1139</v>
      </c>
    </row>
    <row r="357" spans="2:15">
      <c r="B357" s="146">
        <f>Wrocław!A342</f>
        <v>339</v>
      </c>
      <c r="C357" s="144" t="str">
        <f>Wrocław!E342</f>
        <v>Arkady</v>
      </c>
      <c r="D357" s="42">
        <f>Wrocław!AE342</f>
        <v>136</v>
      </c>
      <c r="E357" s="42">
        <f>Wrocław!AF342</f>
        <v>131</v>
      </c>
      <c r="F357" s="42">
        <f>Wrocław!BF342</f>
        <v>135.24938122027908</v>
      </c>
      <c r="G357" s="42">
        <f>Wrocław!BG342</f>
        <v>704</v>
      </c>
      <c r="H357" s="42">
        <f>Wrocław!BH342</f>
        <v>1418</v>
      </c>
      <c r="J357" s="146">
        <f>Wrocław!A342</f>
        <v>339</v>
      </c>
      <c r="K357" s="144" t="str">
        <f>Wrocław!E342</f>
        <v>Arkady</v>
      </c>
      <c r="L357" s="42">
        <f>Wrocław!AH342</f>
        <v>693</v>
      </c>
      <c r="M357" s="42">
        <f>Wrocław!BK342</f>
        <v>2096</v>
      </c>
      <c r="N357" s="42">
        <f>Wrocław!BL342</f>
        <v>1835</v>
      </c>
      <c r="O357" s="42">
        <f>Wrocław!BM342</f>
        <v>1296</v>
      </c>
    </row>
    <row r="358" spans="2:15">
      <c r="B358" s="146">
        <f>Wrocław!A343</f>
        <v>340</v>
      </c>
      <c r="C358" s="144" t="str">
        <f>Wrocław!E343</f>
        <v>Trzebnicka</v>
      </c>
      <c r="D358" s="42">
        <f>Wrocław!AE343</f>
        <v>4187</v>
      </c>
      <c r="E358" s="42">
        <f>Wrocław!AF343</f>
        <v>3977</v>
      </c>
      <c r="F358" s="42">
        <f>Wrocław!BF343</f>
        <v>4106.0060237637399</v>
      </c>
      <c r="G358" s="42">
        <f>Wrocław!BG343</f>
        <v>1070</v>
      </c>
      <c r="H358" s="42">
        <f>Wrocław!BH343</f>
        <v>435</v>
      </c>
      <c r="J358" s="146">
        <f>Wrocław!A343</f>
        <v>340</v>
      </c>
      <c r="K358" s="144" t="str">
        <f>Wrocław!E343</f>
        <v>Trzebnicka</v>
      </c>
      <c r="L358" s="42">
        <f>Wrocław!AH343</f>
        <v>1663</v>
      </c>
      <c r="M358" s="42">
        <f>Wrocław!BK343</f>
        <v>1653</v>
      </c>
      <c r="N358" s="42">
        <f>Wrocław!BL343</f>
        <v>1322</v>
      </c>
      <c r="O358" s="42">
        <f>Wrocław!BM343</f>
        <v>295</v>
      </c>
    </row>
    <row r="359" spans="2:15">
      <c r="B359" s="146">
        <f>Wrocław!A344</f>
        <v>341</v>
      </c>
      <c r="C359" s="144" t="str">
        <f>Wrocław!E344</f>
        <v>Drobnera</v>
      </c>
      <c r="D359" s="42">
        <f>Wrocław!AE344</f>
        <v>2130</v>
      </c>
      <c r="E359" s="42">
        <f>Wrocław!AF344</f>
        <v>2022</v>
      </c>
      <c r="F359" s="42">
        <f>Wrocław!BF344</f>
        <v>2087.5896857053763</v>
      </c>
      <c r="G359" s="42">
        <f>Wrocław!BG344</f>
        <v>417</v>
      </c>
      <c r="H359" s="42">
        <f>Wrocław!BH344</f>
        <v>174</v>
      </c>
      <c r="J359" s="146">
        <f>Wrocław!A344</f>
        <v>341</v>
      </c>
      <c r="K359" s="144" t="str">
        <f>Wrocław!E344</f>
        <v>Drobnera</v>
      </c>
      <c r="L359" s="42">
        <f>Wrocław!AH344</f>
        <v>1147</v>
      </c>
      <c r="M359" s="42">
        <f>Wrocław!BK344</f>
        <v>913</v>
      </c>
      <c r="N359" s="42">
        <f>Wrocław!BL344</f>
        <v>896</v>
      </c>
      <c r="O359" s="42">
        <f>Wrocław!BM344</f>
        <v>200</v>
      </c>
    </row>
    <row r="360" spans="2:15">
      <c r="B360" s="146">
        <f>Wrocław!A345</f>
        <v>342</v>
      </c>
      <c r="C360" s="144" t="str">
        <f>Wrocław!E345</f>
        <v>Pl. Bema</v>
      </c>
      <c r="D360" s="42">
        <f>Wrocław!AE345</f>
        <v>2544</v>
      </c>
      <c r="E360" s="42">
        <f>Wrocław!AF345</f>
        <v>2384</v>
      </c>
      <c r="F360" s="42">
        <f>Wrocław!BF345</f>
        <v>2461.3322506041627</v>
      </c>
      <c r="G360" s="42">
        <f>Wrocław!BG345</f>
        <v>2070</v>
      </c>
      <c r="H360" s="42">
        <f>Wrocław!BH345</f>
        <v>1313</v>
      </c>
      <c r="J360" s="146">
        <f>Wrocław!A345</f>
        <v>342</v>
      </c>
      <c r="K360" s="144" t="str">
        <f>Wrocław!E345</f>
        <v>Pl. Bema</v>
      </c>
      <c r="L360" s="42">
        <f>Wrocław!AH345</f>
        <v>1863</v>
      </c>
      <c r="M360" s="42">
        <f>Wrocław!BK345</f>
        <v>1766</v>
      </c>
      <c r="N360" s="42">
        <f>Wrocław!BL345</f>
        <v>2175</v>
      </c>
      <c r="O360" s="42">
        <f>Wrocław!BM345</f>
        <v>765</v>
      </c>
    </row>
    <row r="361" spans="2:15">
      <c r="B361" s="146">
        <f>Wrocław!A346</f>
        <v>343</v>
      </c>
      <c r="C361" s="144" t="str">
        <f>Wrocław!E346</f>
        <v>Pl. Powstańców Wlkp.</v>
      </c>
      <c r="D361" s="42">
        <f>Wrocław!AE346</f>
        <v>2417</v>
      </c>
      <c r="E361" s="42">
        <f>Wrocław!AF346</f>
        <v>2291</v>
      </c>
      <c r="F361" s="42">
        <f>Wrocław!BF346</f>
        <v>2365.3155143180106</v>
      </c>
      <c r="G361" s="42">
        <f>Wrocław!BG346</f>
        <v>548</v>
      </c>
      <c r="H361" s="42">
        <f>Wrocław!BH346</f>
        <v>174</v>
      </c>
      <c r="J361" s="146">
        <f>Wrocław!A346</f>
        <v>343</v>
      </c>
      <c r="K361" s="144" t="str">
        <f>Wrocław!E346</f>
        <v>Pl. Powstańców Wlkp.</v>
      </c>
      <c r="L361" s="42">
        <f>Wrocław!AH346</f>
        <v>2761</v>
      </c>
      <c r="M361" s="42">
        <f>Wrocław!BK346</f>
        <v>774</v>
      </c>
      <c r="N361" s="42">
        <f>Wrocław!BL346</f>
        <v>791</v>
      </c>
      <c r="O361" s="42">
        <f>Wrocław!BM346</f>
        <v>217</v>
      </c>
    </row>
    <row r="362" spans="2:15">
      <c r="B362" s="146">
        <f>Wrocław!A347</f>
        <v>344</v>
      </c>
      <c r="C362" s="144" t="str">
        <f>Wrocław!E347</f>
        <v>Pl. Staszica</v>
      </c>
      <c r="D362" s="42">
        <f>Wrocław!AE347</f>
        <v>2451</v>
      </c>
      <c r="E362" s="42">
        <f>Wrocław!AF347</f>
        <v>2311</v>
      </c>
      <c r="F362" s="42">
        <f>Wrocław!BF347</f>
        <v>2385.9642748096562</v>
      </c>
      <c r="G362" s="42">
        <f>Wrocław!BG347</f>
        <v>722</v>
      </c>
      <c r="H362" s="42">
        <f>Wrocław!BH347</f>
        <v>261</v>
      </c>
      <c r="J362" s="146">
        <f>Wrocław!A347</f>
        <v>344</v>
      </c>
      <c r="K362" s="144" t="str">
        <f>Wrocław!E347</f>
        <v>Pl. Staszica</v>
      </c>
      <c r="L362" s="42">
        <f>Wrocław!AH347</f>
        <v>774</v>
      </c>
      <c r="M362" s="42">
        <f>Wrocław!BK347</f>
        <v>669</v>
      </c>
      <c r="N362" s="42">
        <f>Wrocław!BL347</f>
        <v>904</v>
      </c>
      <c r="O362" s="42">
        <f>Wrocław!BM347</f>
        <v>182</v>
      </c>
    </row>
    <row r="363" spans="2:15">
      <c r="B363" s="146">
        <f>Wrocław!A348</f>
        <v>345</v>
      </c>
      <c r="C363" s="144" t="str">
        <f>Wrocław!E348</f>
        <v>UWr/Pl. Maksa Borna</v>
      </c>
      <c r="D363" s="42">
        <f>Wrocław!AE348</f>
        <v>1036</v>
      </c>
      <c r="E363" s="42">
        <f>Wrocław!AF348</f>
        <v>991</v>
      </c>
      <c r="F363" s="42">
        <f>Wrocław!BF348</f>
        <v>1248.2175717199802</v>
      </c>
      <c r="G363" s="42">
        <f>Wrocław!BG348</f>
        <v>617</v>
      </c>
      <c r="H363" s="42">
        <f>Wrocław!BH348</f>
        <v>661</v>
      </c>
      <c r="J363" s="146">
        <f>Wrocław!A348</f>
        <v>345</v>
      </c>
      <c r="K363" s="144" t="str">
        <f>Wrocław!E348</f>
        <v>UWr/Pl. Maksa Borna</v>
      </c>
      <c r="L363" s="42">
        <f>Wrocław!AH348</f>
        <v>303</v>
      </c>
      <c r="M363" s="42">
        <f>Wrocław!BK348</f>
        <v>1087</v>
      </c>
      <c r="N363" s="42">
        <f>Wrocław!BL348</f>
        <v>1157</v>
      </c>
      <c r="O363" s="42">
        <f>Wrocław!BM348</f>
        <v>513</v>
      </c>
    </row>
    <row r="364" spans="2:15">
      <c r="B364" s="146">
        <f>Wrocław!A349</f>
        <v>346</v>
      </c>
      <c r="C364" s="144" t="str">
        <f>Wrocław!E349</f>
        <v>Balonowa</v>
      </c>
      <c r="D364" s="42">
        <f>Wrocław!AE349</f>
        <v>2200</v>
      </c>
      <c r="E364" s="42">
        <f>Wrocław!AF349</f>
        <v>2060</v>
      </c>
      <c r="F364" s="42">
        <f>Wrocław!BF349</f>
        <v>2126.822330639503</v>
      </c>
      <c r="G364" s="42">
        <f>Wrocław!BG349</f>
        <v>1844</v>
      </c>
      <c r="H364" s="42">
        <f>Wrocław!BH349</f>
        <v>1287</v>
      </c>
      <c r="J364" s="146">
        <f>Wrocław!A349</f>
        <v>346</v>
      </c>
      <c r="K364" s="144" t="str">
        <f>Wrocław!E349</f>
        <v>Balonowa</v>
      </c>
      <c r="L364" s="42">
        <f>Wrocław!AH349</f>
        <v>1113</v>
      </c>
      <c r="M364" s="42">
        <f>Wrocław!BK349</f>
        <v>1331</v>
      </c>
      <c r="N364" s="42">
        <f>Wrocław!BL349</f>
        <v>1052</v>
      </c>
      <c r="O364" s="42">
        <f>Wrocław!BM349</f>
        <v>756</v>
      </c>
    </row>
    <row r="365" spans="2:15">
      <c r="B365" s="146">
        <f>Wrocław!A350</f>
        <v>347</v>
      </c>
      <c r="C365" s="144" t="str">
        <f>Wrocław!E350</f>
        <v>Trawowa</v>
      </c>
      <c r="D365" s="42">
        <f>Wrocław!AE350</f>
        <v>2856</v>
      </c>
      <c r="E365" s="42">
        <f>Wrocław!AF350</f>
        <v>2565</v>
      </c>
      <c r="F365" s="42">
        <f>Wrocław!BF350</f>
        <v>2648.2035330535564</v>
      </c>
      <c r="G365" s="42">
        <f>Wrocław!BG350</f>
        <v>208</v>
      </c>
      <c r="H365" s="42">
        <f>Wrocław!BH350</f>
        <v>147</v>
      </c>
      <c r="J365" s="146">
        <f>Wrocław!A350</f>
        <v>347</v>
      </c>
      <c r="K365" s="144" t="str">
        <f>Wrocław!E350</f>
        <v>Trawowa</v>
      </c>
      <c r="L365" s="42">
        <f>Wrocław!AH350</f>
        <v>473</v>
      </c>
      <c r="M365" s="42">
        <f>Wrocław!BK350</f>
        <v>321</v>
      </c>
      <c r="N365" s="42">
        <f>Wrocław!BL350</f>
        <v>182</v>
      </c>
      <c r="O365" s="42">
        <f>Wrocław!BM350</f>
        <v>43</v>
      </c>
    </row>
    <row r="366" spans="2:15">
      <c r="B366" s="146">
        <f>Wrocław!A351</f>
        <v>348</v>
      </c>
      <c r="C366" s="144" t="str">
        <f>Wrocław!E351</f>
        <v>Gagarina</v>
      </c>
      <c r="D366" s="42">
        <f>Wrocław!AE351</f>
        <v>1422</v>
      </c>
      <c r="E366" s="42">
        <f>Wrocław!AF351</f>
        <v>1196</v>
      </c>
      <c r="F366" s="42">
        <f>Wrocław!BF351</f>
        <v>1234.7958774004105</v>
      </c>
      <c r="G366" s="42">
        <f>Wrocław!BG351</f>
        <v>0</v>
      </c>
      <c r="H366" s="42">
        <f>Wrocław!BH351</f>
        <v>0</v>
      </c>
      <c r="J366" s="146">
        <f>Wrocław!A351</f>
        <v>348</v>
      </c>
      <c r="K366" s="144" t="str">
        <f>Wrocław!E351</f>
        <v>Gagarina</v>
      </c>
      <c r="L366" s="42">
        <f>Wrocław!AH351</f>
        <v>375</v>
      </c>
      <c r="M366" s="42">
        <f>Wrocław!BK351</f>
        <v>0</v>
      </c>
      <c r="N366" s="42">
        <f>Wrocław!BL351</f>
        <v>0</v>
      </c>
      <c r="O366" s="42">
        <f>Wrocław!BM351</f>
        <v>0</v>
      </c>
    </row>
    <row r="367" spans="2:15">
      <c r="B367" s="146">
        <f>Wrocław!A352</f>
        <v>349</v>
      </c>
      <c r="C367" s="144" t="str">
        <f>Wrocław!E352</f>
        <v>Kunickiego</v>
      </c>
      <c r="D367" s="42">
        <f>Wrocław!AE352</f>
        <v>2119</v>
      </c>
      <c r="E367" s="42">
        <f>Wrocław!AF352</f>
        <v>1882</v>
      </c>
      <c r="F367" s="42">
        <f>Wrocław!BF352</f>
        <v>1943.0483622638567</v>
      </c>
      <c r="G367" s="42">
        <f>Wrocław!BG352</f>
        <v>965</v>
      </c>
      <c r="H367" s="42">
        <f>Wrocław!BH352</f>
        <v>1070</v>
      </c>
      <c r="J367" s="146">
        <f>Wrocław!A352</f>
        <v>349</v>
      </c>
      <c r="K367" s="144" t="str">
        <f>Wrocław!E352</f>
        <v>Kunickiego</v>
      </c>
      <c r="L367" s="42">
        <f>Wrocław!AH352</f>
        <v>571</v>
      </c>
      <c r="M367" s="42">
        <f>Wrocław!BK352</f>
        <v>1218</v>
      </c>
      <c r="N367" s="42">
        <f>Wrocław!BL352</f>
        <v>652</v>
      </c>
      <c r="O367" s="42">
        <f>Wrocław!BM352</f>
        <v>783</v>
      </c>
    </row>
    <row r="368" spans="2:15">
      <c r="B368" s="146">
        <f>Wrocław!A353</f>
        <v>350</v>
      </c>
      <c r="C368" s="144" t="str">
        <f>Wrocław!E353</f>
        <v>Plac Solny</v>
      </c>
      <c r="D368" s="42">
        <f>Wrocław!AE353</f>
        <v>1037</v>
      </c>
      <c r="E368" s="42">
        <f>Wrocław!AF353</f>
        <v>987</v>
      </c>
      <c r="F368" s="42">
        <f>Wrocław!BF353</f>
        <v>1175.9469099992205</v>
      </c>
      <c r="G368" s="42">
        <f>Wrocław!BG353</f>
        <v>408</v>
      </c>
      <c r="H368" s="42">
        <f>Wrocław!BH353</f>
        <v>200</v>
      </c>
      <c r="J368" s="146">
        <f>Wrocław!A353</f>
        <v>350</v>
      </c>
      <c r="K368" s="144" t="str">
        <f>Wrocław!E353</f>
        <v>Plac Solny</v>
      </c>
      <c r="L368" s="42">
        <f>Wrocław!AH353</f>
        <v>9278</v>
      </c>
      <c r="M368" s="42">
        <f>Wrocław!BK353</f>
        <v>1714</v>
      </c>
      <c r="N368" s="42">
        <f>Wrocław!BL353</f>
        <v>2035</v>
      </c>
      <c r="O368" s="42">
        <f>Wrocław!BM353</f>
        <v>182</v>
      </c>
    </row>
    <row r="369" spans="2:15">
      <c r="B369" s="146">
        <f>Wrocław!A354</f>
        <v>351</v>
      </c>
      <c r="C369" s="144" t="str">
        <f>Wrocław!E354</f>
        <v>Opera</v>
      </c>
      <c r="D369" s="42">
        <f>Wrocław!AE354</f>
        <v>339</v>
      </c>
      <c r="E369" s="42">
        <f>Wrocław!AF354</f>
        <v>328</v>
      </c>
      <c r="F369" s="42">
        <f>Wrocław!BF354</f>
        <v>338.63967206298884</v>
      </c>
      <c r="G369" s="42">
        <f>Wrocław!BG354</f>
        <v>800</v>
      </c>
      <c r="H369" s="42">
        <f>Wrocław!BH354</f>
        <v>1383</v>
      </c>
      <c r="J369" s="146">
        <f>Wrocław!A354</f>
        <v>351</v>
      </c>
      <c r="K369" s="144" t="str">
        <f>Wrocław!E354</f>
        <v>Opera</v>
      </c>
      <c r="L369" s="42">
        <f>Wrocław!AH354</f>
        <v>3050</v>
      </c>
      <c r="M369" s="42">
        <f>Wrocław!BK354</f>
        <v>3236</v>
      </c>
      <c r="N369" s="42">
        <f>Wrocław!BL354</f>
        <v>4010</v>
      </c>
      <c r="O369" s="42">
        <f>Wrocław!BM354</f>
        <v>1191</v>
      </c>
    </row>
    <row r="370" spans="2:15">
      <c r="B370" s="146">
        <f>Wrocław!A355</f>
        <v>352</v>
      </c>
      <c r="C370" s="144" t="str">
        <f>Wrocław!E355</f>
        <v>Tęczowa</v>
      </c>
      <c r="D370" s="42">
        <f>Wrocław!AE355</f>
        <v>1378</v>
      </c>
      <c r="E370" s="42">
        <f>Wrocław!AF355</f>
        <v>1319</v>
      </c>
      <c r="F370" s="42">
        <f>Wrocław!BF355</f>
        <v>1361.7857544240314</v>
      </c>
      <c r="G370" s="42">
        <f>Wrocław!BG355</f>
        <v>1218</v>
      </c>
      <c r="H370" s="42">
        <f>Wrocław!BH355</f>
        <v>1409</v>
      </c>
      <c r="J370" s="146">
        <f>Wrocław!A355</f>
        <v>352</v>
      </c>
      <c r="K370" s="144" t="str">
        <f>Wrocław!E355</f>
        <v>Tęczowa</v>
      </c>
      <c r="L370" s="42">
        <f>Wrocław!AH355</f>
        <v>792</v>
      </c>
      <c r="M370" s="42">
        <f>Wrocław!BK355</f>
        <v>2862</v>
      </c>
      <c r="N370" s="42">
        <f>Wrocław!BL355</f>
        <v>2949</v>
      </c>
      <c r="O370" s="42">
        <f>Wrocław!BM355</f>
        <v>1122</v>
      </c>
    </row>
    <row r="371" spans="2:15">
      <c r="B371" s="146">
        <f>Wrocław!A356</f>
        <v>353</v>
      </c>
      <c r="C371" s="144" t="str">
        <f>Wrocław!E356</f>
        <v>Na Ostatnim Groszu</v>
      </c>
      <c r="D371" s="42">
        <f>Wrocław!AE356</f>
        <v>2878</v>
      </c>
      <c r="E371" s="42">
        <f>Wrocław!AF356</f>
        <v>2729</v>
      </c>
      <c r="F371" s="42">
        <f>Wrocław!BF356</f>
        <v>2817.5233690850505</v>
      </c>
      <c r="G371" s="42">
        <f>Wrocław!BG356</f>
        <v>1017</v>
      </c>
      <c r="H371" s="42">
        <f>Wrocław!BH356</f>
        <v>1096</v>
      </c>
      <c r="J371" s="146">
        <f>Wrocław!A356</f>
        <v>353</v>
      </c>
      <c r="K371" s="144" t="str">
        <f>Wrocław!E356</f>
        <v>Na Ostatnim Groszu</v>
      </c>
      <c r="L371" s="42">
        <f>Wrocław!AH356</f>
        <v>868</v>
      </c>
      <c r="M371" s="42">
        <f>Wrocław!BK356</f>
        <v>756</v>
      </c>
      <c r="N371" s="42">
        <f>Wrocław!BL356</f>
        <v>635</v>
      </c>
      <c r="O371" s="42">
        <f>Wrocław!BM356</f>
        <v>826</v>
      </c>
    </row>
    <row r="372" spans="2:15">
      <c r="B372" s="146">
        <f>Wrocław!A357</f>
        <v>354</v>
      </c>
      <c r="C372" s="144" t="str">
        <f>Wrocław!E357</f>
        <v>Kiełczowska</v>
      </c>
      <c r="D372" s="42">
        <f>Wrocław!AE357</f>
        <v>0</v>
      </c>
      <c r="E372" s="42">
        <f>Wrocław!AF357</f>
        <v>0</v>
      </c>
      <c r="F372" s="42">
        <f>Wrocław!BF357</f>
        <v>0</v>
      </c>
      <c r="G372" s="42">
        <f>Wrocław!BG357</f>
        <v>0</v>
      </c>
      <c r="H372" s="42">
        <f>Wrocław!BH357</f>
        <v>0</v>
      </c>
      <c r="J372" s="146">
        <f>Wrocław!A357</f>
        <v>354</v>
      </c>
      <c r="K372" s="144" t="str">
        <f>Wrocław!E357</f>
        <v>Kiełczowska</v>
      </c>
      <c r="L372" s="42">
        <f>Wrocław!AH357</f>
        <v>414</v>
      </c>
      <c r="M372" s="42">
        <f>Wrocław!BK357</f>
        <v>0</v>
      </c>
      <c r="N372" s="42">
        <f>Wrocław!BL357</f>
        <v>0</v>
      </c>
      <c r="O372" s="42">
        <f>Wrocław!BM357</f>
        <v>0</v>
      </c>
    </row>
    <row r="373" spans="2:15">
      <c r="B373" s="146">
        <f>Wrocław!A358</f>
        <v>355</v>
      </c>
      <c r="C373" s="144" t="str">
        <f>Wrocław!E358</f>
        <v>Gorlicka</v>
      </c>
      <c r="D373" s="42">
        <f>Wrocław!AE358</f>
        <v>3994</v>
      </c>
      <c r="E373" s="42">
        <f>Wrocław!AF358</f>
        <v>3394</v>
      </c>
      <c r="F373" s="42">
        <f>Wrocław!BF358</f>
        <v>3504.0946554322691</v>
      </c>
      <c r="G373" s="42">
        <f>Wrocław!BG358</f>
        <v>591</v>
      </c>
      <c r="H373" s="42">
        <f>Wrocław!BH358</f>
        <v>365</v>
      </c>
      <c r="J373" s="146">
        <f>Wrocław!A358</f>
        <v>355</v>
      </c>
      <c r="K373" s="144" t="str">
        <f>Wrocław!E358</f>
        <v>Gorlicka</v>
      </c>
      <c r="L373" s="42">
        <f>Wrocław!AH358</f>
        <v>1094</v>
      </c>
      <c r="M373" s="42">
        <f>Wrocław!BK358</f>
        <v>739</v>
      </c>
      <c r="N373" s="42">
        <f>Wrocław!BL358</f>
        <v>582</v>
      </c>
      <c r="O373" s="42">
        <f>Wrocław!BM358</f>
        <v>234</v>
      </c>
    </row>
    <row r="374" spans="2:15">
      <c r="B374" s="146">
        <f>Wrocław!A359</f>
        <v>356</v>
      </c>
      <c r="C374" s="144" t="str">
        <f>Wrocław!E359</f>
        <v>Zielna</v>
      </c>
      <c r="D374" s="42">
        <f>Wrocław!AE359</f>
        <v>1295</v>
      </c>
      <c r="E374" s="42">
        <f>Wrocław!AF359</f>
        <v>1199</v>
      </c>
      <c r="F374" s="42">
        <f>Wrocław!BF359</f>
        <v>1634.3493929137539</v>
      </c>
      <c r="G374" s="42">
        <f>Wrocław!BG359</f>
        <v>374</v>
      </c>
      <c r="H374" s="42">
        <f>Wrocław!BH359</f>
        <v>191</v>
      </c>
      <c r="J374" s="146">
        <f>Wrocław!A359</f>
        <v>356</v>
      </c>
      <c r="K374" s="144" t="str">
        <f>Wrocław!E359</f>
        <v>Zielna</v>
      </c>
      <c r="L374" s="42">
        <f>Wrocław!AH359</f>
        <v>658</v>
      </c>
      <c r="M374" s="42">
        <f>Wrocław!BK359</f>
        <v>478</v>
      </c>
      <c r="N374" s="42">
        <f>Wrocław!BL359</f>
        <v>408</v>
      </c>
      <c r="O374" s="42">
        <f>Wrocław!BM359</f>
        <v>304</v>
      </c>
    </row>
    <row r="375" spans="2:15">
      <c r="B375" s="146">
        <f>Wrocław!A360</f>
        <v>357</v>
      </c>
      <c r="C375" s="144" t="str">
        <f>Wrocław!E360</f>
        <v>Falzmanna</v>
      </c>
      <c r="D375" s="42">
        <f>Wrocław!AE360</f>
        <v>1747</v>
      </c>
      <c r="E375" s="42">
        <f>Wrocław!AF360</f>
        <v>1568</v>
      </c>
      <c r="F375" s="42">
        <f>Wrocław!BF360</f>
        <v>2101.011380024946</v>
      </c>
      <c r="G375" s="42">
        <f>Wrocław!BG360</f>
        <v>1139</v>
      </c>
      <c r="H375" s="42">
        <f>Wrocław!BH360</f>
        <v>870</v>
      </c>
      <c r="J375" s="146">
        <f>Wrocław!A360</f>
        <v>357</v>
      </c>
      <c r="K375" s="144" t="str">
        <f>Wrocław!E360</f>
        <v>Falzmanna</v>
      </c>
      <c r="L375" s="42">
        <f>Wrocław!AH360</f>
        <v>314</v>
      </c>
      <c r="M375" s="42">
        <f>Wrocław!BK360</f>
        <v>374</v>
      </c>
      <c r="N375" s="42">
        <f>Wrocław!BL360</f>
        <v>435</v>
      </c>
      <c r="O375" s="42">
        <f>Wrocław!BM360</f>
        <v>495</v>
      </c>
    </row>
    <row r="376" spans="2:15">
      <c r="B376" s="146">
        <f>Wrocław!A361</f>
        <v>358</v>
      </c>
      <c r="C376" s="144" t="str">
        <f>Wrocław!E361</f>
        <v>Mickiewicza</v>
      </c>
      <c r="D376" s="42">
        <f>Wrocław!AE361</f>
        <v>2140</v>
      </c>
      <c r="E376" s="42">
        <f>Wrocław!AF361</f>
        <v>2025</v>
      </c>
      <c r="F376" s="42">
        <f>Wrocław!BF361</f>
        <v>2090.6869997791232</v>
      </c>
      <c r="G376" s="42">
        <f>Wrocław!BG361</f>
        <v>461</v>
      </c>
      <c r="H376" s="42">
        <f>Wrocław!BH361</f>
        <v>191</v>
      </c>
      <c r="J376" s="146">
        <f>Wrocław!A361</f>
        <v>358</v>
      </c>
      <c r="K376" s="144" t="str">
        <f>Wrocław!E361</f>
        <v>Mickiewicza</v>
      </c>
      <c r="L376" s="42">
        <f>Wrocław!AH361</f>
        <v>696</v>
      </c>
      <c r="M376" s="42">
        <f>Wrocław!BK361</f>
        <v>539</v>
      </c>
      <c r="N376" s="42">
        <f>Wrocław!BL361</f>
        <v>452</v>
      </c>
      <c r="O376" s="42">
        <f>Wrocław!BM361</f>
        <v>121</v>
      </c>
    </row>
    <row r="377" spans="2:15">
      <c r="B377" s="146">
        <f>Wrocław!A362</f>
        <v>359</v>
      </c>
      <c r="C377" s="144" t="str">
        <f>Wrocław!E362</f>
        <v>Dembowskiego</v>
      </c>
      <c r="D377" s="42">
        <f>Wrocław!AE362</f>
        <v>2833</v>
      </c>
      <c r="E377" s="42">
        <f>Wrocław!AF362</f>
        <v>2671</v>
      </c>
      <c r="F377" s="42">
        <f>Wrocław!BF362</f>
        <v>2757.6419636592782</v>
      </c>
      <c r="G377" s="42">
        <f>Wrocław!BG362</f>
        <v>1174</v>
      </c>
      <c r="H377" s="42">
        <f>Wrocław!BH362</f>
        <v>774</v>
      </c>
      <c r="J377" s="146">
        <f>Wrocław!A362</f>
        <v>359</v>
      </c>
      <c r="K377" s="144" t="str">
        <f>Wrocław!E362</f>
        <v>Dembowskiego</v>
      </c>
      <c r="L377" s="42">
        <f>Wrocław!AH362</f>
        <v>956</v>
      </c>
      <c r="M377" s="42">
        <f>Wrocław!BK362</f>
        <v>374</v>
      </c>
      <c r="N377" s="42">
        <f>Wrocław!BL362</f>
        <v>495</v>
      </c>
      <c r="O377" s="42">
        <f>Wrocław!BM362</f>
        <v>365</v>
      </c>
    </row>
    <row r="378" spans="2:15">
      <c r="B378" s="146">
        <f>Wrocław!A363</f>
        <v>360</v>
      </c>
      <c r="C378" s="144" t="str">
        <f>Wrocław!E363</f>
        <v>Gersona</v>
      </c>
      <c r="D378" s="42">
        <f>Wrocław!AE363</f>
        <v>2619</v>
      </c>
      <c r="E378" s="42">
        <f>Wrocław!AF363</f>
        <v>2491</v>
      </c>
      <c r="F378" s="42">
        <f>Wrocław!BF363</f>
        <v>2571.8031192344674</v>
      </c>
      <c r="G378" s="42">
        <f>Wrocław!BG363</f>
        <v>0</v>
      </c>
      <c r="H378" s="42">
        <f>Wrocław!BH363</f>
        <v>0</v>
      </c>
      <c r="J378" s="146">
        <f>Wrocław!A363</f>
        <v>360</v>
      </c>
      <c r="K378" s="144" t="str">
        <f>Wrocław!E363</f>
        <v>Gersona</v>
      </c>
      <c r="L378" s="42">
        <f>Wrocław!AH363</f>
        <v>515</v>
      </c>
      <c r="M378" s="42">
        <f>Wrocław!BK363</f>
        <v>0</v>
      </c>
      <c r="N378" s="42">
        <f>Wrocław!BL363</f>
        <v>0</v>
      </c>
      <c r="O378" s="42">
        <f>Wrocław!BM363</f>
        <v>0</v>
      </c>
    </row>
    <row r="379" spans="2:15">
      <c r="B379" s="146">
        <f>Wrocław!A364</f>
        <v>361</v>
      </c>
      <c r="C379" s="144" t="str">
        <f>Wrocław!E364</f>
        <v>Rybnicka</v>
      </c>
      <c r="D379" s="42">
        <f>Wrocław!AE364</f>
        <v>654</v>
      </c>
      <c r="E379" s="42">
        <f>Wrocław!AF364</f>
        <v>603</v>
      </c>
      <c r="F379" s="42">
        <f>Wrocław!BF364</f>
        <v>622.56012882311666</v>
      </c>
      <c r="G379" s="42">
        <f>Wrocław!BG364</f>
        <v>0</v>
      </c>
      <c r="H379" s="42">
        <f>Wrocław!BH364</f>
        <v>0</v>
      </c>
      <c r="J379" s="146">
        <f>Wrocław!A364</f>
        <v>361</v>
      </c>
      <c r="K379" s="144" t="str">
        <f>Wrocław!E364</f>
        <v>Rybnicka</v>
      </c>
      <c r="L379" s="42">
        <f>Wrocław!AH364</f>
        <v>391</v>
      </c>
      <c r="M379" s="42">
        <f>Wrocław!BK364</f>
        <v>0</v>
      </c>
      <c r="N379" s="42">
        <f>Wrocław!BL364</f>
        <v>0</v>
      </c>
      <c r="O379" s="42">
        <f>Wrocław!BM364</f>
        <v>0</v>
      </c>
    </row>
    <row r="380" spans="2:15">
      <c r="B380" s="146">
        <f>Wrocław!A365</f>
        <v>362</v>
      </c>
      <c r="C380" s="144" t="str">
        <f>Wrocław!E365</f>
        <v>Katowicka</v>
      </c>
      <c r="D380" s="42">
        <f>Wrocław!AE365</f>
        <v>1920</v>
      </c>
      <c r="E380" s="42">
        <f>Wrocław!AF365</f>
        <v>1798</v>
      </c>
      <c r="F380" s="42">
        <f>Wrocław!BF365</f>
        <v>1856.3235681989449</v>
      </c>
      <c r="G380" s="42">
        <f>Wrocław!BG365</f>
        <v>0</v>
      </c>
      <c r="H380" s="42">
        <f>Wrocław!BH365</f>
        <v>0</v>
      </c>
      <c r="J380" s="146">
        <f>Wrocław!A365</f>
        <v>362</v>
      </c>
      <c r="K380" s="144" t="str">
        <f>Wrocław!E365</f>
        <v>Katowicka</v>
      </c>
      <c r="L380" s="42">
        <f>Wrocław!AH365</f>
        <v>354</v>
      </c>
      <c r="M380" s="42">
        <f>Wrocław!BK365</f>
        <v>0</v>
      </c>
      <c r="N380" s="42">
        <f>Wrocław!BL365</f>
        <v>0</v>
      </c>
      <c r="O380" s="42">
        <f>Wrocław!BM365</f>
        <v>0</v>
      </c>
    </row>
    <row r="381" spans="2:15">
      <c r="B381" s="146">
        <f>Wrocław!A366</f>
        <v>363</v>
      </c>
      <c r="C381" s="144" t="str">
        <f>Wrocław!E366</f>
        <v>Plac Zgody</v>
      </c>
      <c r="D381" s="42">
        <f>Wrocław!AE366</f>
        <v>4619</v>
      </c>
      <c r="E381" s="42">
        <f>Wrocław!AF366</f>
        <v>4400</v>
      </c>
      <c r="F381" s="42">
        <f>Wrocław!BF366</f>
        <v>4542.7273081620451</v>
      </c>
      <c r="G381" s="42">
        <f>Wrocław!BG366</f>
        <v>1278</v>
      </c>
      <c r="H381" s="42">
        <f>Wrocław!BH366</f>
        <v>983</v>
      </c>
      <c r="J381" s="146">
        <f>Wrocław!A366</f>
        <v>363</v>
      </c>
      <c r="K381" s="144" t="str">
        <f>Wrocław!E366</f>
        <v>Plac Zgody</v>
      </c>
      <c r="L381" s="42">
        <f>Wrocław!AH366</f>
        <v>881</v>
      </c>
      <c r="M381" s="42">
        <f>Wrocław!BK366</f>
        <v>1009</v>
      </c>
      <c r="N381" s="42">
        <f>Wrocław!BL366</f>
        <v>704</v>
      </c>
      <c r="O381" s="42">
        <f>Wrocław!BM366</f>
        <v>426</v>
      </c>
    </row>
    <row r="382" spans="2:15">
      <c r="B382" s="146">
        <f>Wrocław!A367</f>
        <v>364</v>
      </c>
      <c r="C382" s="144" t="str">
        <f>Wrocław!E367</f>
        <v>Plac Strzegomski</v>
      </c>
      <c r="D382" s="42">
        <f>Wrocław!AE367</f>
        <v>1945</v>
      </c>
      <c r="E382" s="42">
        <f>Wrocław!AF367</f>
        <v>1852</v>
      </c>
      <c r="F382" s="42">
        <f>Wrocław!BF367</f>
        <v>1912.0752215263883</v>
      </c>
      <c r="G382" s="42">
        <f>Wrocław!BG367</f>
        <v>461</v>
      </c>
      <c r="H382" s="42">
        <f>Wrocław!BH367</f>
        <v>617</v>
      </c>
      <c r="J382" s="146">
        <f>Wrocław!A367</f>
        <v>364</v>
      </c>
      <c r="K382" s="144" t="str">
        <f>Wrocław!E367</f>
        <v>Plac Strzegomski</v>
      </c>
      <c r="L382" s="42">
        <f>Wrocław!AH367</f>
        <v>1799</v>
      </c>
      <c r="M382" s="42">
        <f>Wrocław!BK367</f>
        <v>1583</v>
      </c>
      <c r="N382" s="42">
        <f>Wrocław!BL367</f>
        <v>1679</v>
      </c>
      <c r="O382" s="42">
        <f>Wrocław!BM367</f>
        <v>478</v>
      </c>
    </row>
    <row r="383" spans="2:15">
      <c r="B383" s="146">
        <f>Wrocław!A368</f>
        <v>365</v>
      </c>
      <c r="C383" s="144" t="str">
        <f>Wrocław!E368</f>
        <v>Królewiecka</v>
      </c>
      <c r="D383" s="42">
        <f>Wrocław!AE368</f>
        <v>1977</v>
      </c>
      <c r="E383" s="42">
        <f>Wrocław!AF368</f>
        <v>1670</v>
      </c>
      <c r="F383" s="42">
        <f>Wrocław!BF368</f>
        <v>1724.1715010524126</v>
      </c>
      <c r="G383" s="42">
        <f>Wrocław!BG368</f>
        <v>0</v>
      </c>
      <c r="H383" s="42">
        <f>Wrocław!BH368</f>
        <v>0</v>
      </c>
      <c r="J383" s="146">
        <f>Wrocław!A368</f>
        <v>365</v>
      </c>
      <c r="K383" s="144" t="str">
        <f>Wrocław!E368</f>
        <v>Królewiecka</v>
      </c>
      <c r="L383" s="42">
        <f>Wrocław!AH368</f>
        <v>462</v>
      </c>
      <c r="M383" s="42">
        <f>Wrocław!BK368</f>
        <v>0</v>
      </c>
      <c r="N383" s="42">
        <f>Wrocław!BL368</f>
        <v>0</v>
      </c>
      <c r="O383" s="42">
        <f>Wrocław!BM368</f>
        <v>0</v>
      </c>
    </row>
    <row r="384" spans="2:15">
      <c r="B384" s="146">
        <f>Wrocław!A369</f>
        <v>366</v>
      </c>
      <c r="C384" s="144" t="str">
        <f>Wrocław!E369</f>
        <v>Jelenia</v>
      </c>
      <c r="D384" s="42">
        <f>Wrocław!AE369</f>
        <v>4411</v>
      </c>
      <c r="E384" s="42">
        <f>Wrocław!AF369</f>
        <v>4226</v>
      </c>
      <c r="F384" s="42">
        <f>Wrocław!BF369</f>
        <v>4363.0830918847278</v>
      </c>
      <c r="G384" s="42">
        <f>Wrocław!BG369</f>
        <v>287</v>
      </c>
      <c r="H384" s="42">
        <f>Wrocław!BH369</f>
        <v>78</v>
      </c>
      <c r="J384" s="146">
        <f>Wrocław!A369</f>
        <v>366</v>
      </c>
      <c r="K384" s="144" t="str">
        <f>Wrocław!E369</f>
        <v>Jelenia</v>
      </c>
      <c r="L384" s="42">
        <f>Wrocław!AH369</f>
        <v>1082</v>
      </c>
      <c r="M384" s="42">
        <f>Wrocław!BK369</f>
        <v>269</v>
      </c>
      <c r="N384" s="42">
        <f>Wrocław!BL369</f>
        <v>400</v>
      </c>
      <c r="O384" s="42">
        <f>Wrocław!BM369</f>
        <v>95</v>
      </c>
    </row>
    <row r="385" spans="1:15">
      <c r="B385" s="146">
        <f>Wrocław!A370</f>
        <v>367</v>
      </c>
      <c r="C385" s="144" t="str">
        <f>Wrocław!E370</f>
        <v>Piastowska</v>
      </c>
      <c r="D385" s="42">
        <f>Wrocław!AE370</f>
        <v>4747</v>
      </c>
      <c r="E385" s="42">
        <f>Wrocław!AF370</f>
        <v>4514</v>
      </c>
      <c r="F385" s="42">
        <f>Wrocław!BF370</f>
        <v>4660.4252429644257</v>
      </c>
      <c r="G385" s="42">
        <f>Wrocław!BG370</f>
        <v>730</v>
      </c>
      <c r="H385" s="42">
        <f>Wrocław!BH370</f>
        <v>295</v>
      </c>
      <c r="J385" s="146">
        <f>Wrocław!A370</f>
        <v>367</v>
      </c>
      <c r="K385" s="144" t="str">
        <f>Wrocław!E370</f>
        <v>Piastowska</v>
      </c>
      <c r="L385" s="42">
        <f>Wrocław!AH370</f>
        <v>1141</v>
      </c>
      <c r="M385" s="42">
        <f>Wrocław!BK370</f>
        <v>826</v>
      </c>
      <c r="N385" s="42">
        <f>Wrocław!BL370</f>
        <v>1000</v>
      </c>
      <c r="O385" s="42">
        <f>Wrocław!BM370</f>
        <v>243</v>
      </c>
    </row>
    <row r="386" spans="1:15">
      <c r="B386" s="146">
        <f>Wrocław!A371</f>
        <v>368</v>
      </c>
      <c r="C386" s="144" t="str">
        <f>Wrocław!E371</f>
        <v>Prusa/Walecznych</v>
      </c>
      <c r="D386" s="42">
        <f>Wrocław!AE371</f>
        <v>2731</v>
      </c>
      <c r="E386" s="42">
        <f>Wrocław!AF371</f>
        <v>2574</v>
      </c>
      <c r="F386" s="42">
        <f>Wrocław!BF371</f>
        <v>3763.2365996024218</v>
      </c>
      <c r="G386" s="42">
        <f>Wrocław!BG371</f>
        <v>1635</v>
      </c>
      <c r="H386" s="42">
        <f>Wrocław!BH371</f>
        <v>1070</v>
      </c>
      <c r="J386" s="146">
        <f>Wrocław!A371</f>
        <v>368</v>
      </c>
      <c r="K386" s="144" t="str">
        <f>Wrocław!E371</f>
        <v>Prusa/Walecznych</v>
      </c>
      <c r="L386" s="42">
        <f>Wrocław!AH371</f>
        <v>4142</v>
      </c>
      <c r="M386" s="42">
        <f>Wrocław!BK371</f>
        <v>1104</v>
      </c>
      <c r="N386" s="42">
        <f>Wrocław!BL371</f>
        <v>922</v>
      </c>
      <c r="O386" s="42">
        <f>Wrocław!BM371</f>
        <v>478</v>
      </c>
    </row>
    <row r="387" spans="1:15">
      <c r="B387" s="146">
        <f>Wrocław!A372</f>
        <v>369</v>
      </c>
      <c r="C387" s="144" t="str">
        <f>Wrocław!E372</f>
        <v>Ogródki Działkowe Bujwida</v>
      </c>
      <c r="D387" s="42">
        <f>Wrocław!AE372</f>
        <v>0</v>
      </c>
      <c r="E387" s="42">
        <f>Wrocław!AF372</f>
        <v>0</v>
      </c>
      <c r="F387" s="42">
        <f>Wrocław!BF372</f>
        <v>0</v>
      </c>
      <c r="G387" s="42">
        <f>Wrocław!BG372</f>
        <v>121</v>
      </c>
      <c r="H387" s="42">
        <f>Wrocław!BH372</f>
        <v>69</v>
      </c>
      <c r="J387" s="146">
        <f>Wrocław!A372</f>
        <v>369</v>
      </c>
      <c r="K387" s="144" t="str">
        <f>Wrocław!E372</f>
        <v>Ogródki Działkowe Bujwida</v>
      </c>
      <c r="L387" s="42">
        <f>Wrocław!AH372</f>
        <v>1</v>
      </c>
      <c r="M387" s="42">
        <f>Wrocław!BK372</f>
        <v>234</v>
      </c>
      <c r="N387" s="42">
        <f>Wrocław!BL372</f>
        <v>304</v>
      </c>
      <c r="O387" s="42">
        <f>Wrocław!BM372</f>
        <v>43</v>
      </c>
    </row>
    <row r="388" spans="1:15">
      <c r="B388" s="146">
        <f>Wrocław!A373</f>
        <v>401</v>
      </c>
      <c r="C388" s="144" t="str">
        <f>Wrocław!E373</f>
        <v>Cmentarz Grabiszyński</v>
      </c>
      <c r="D388" s="42">
        <f>Wrocław!AE373</f>
        <v>19</v>
      </c>
      <c r="E388" s="42">
        <f>Wrocław!AF373</f>
        <v>19</v>
      </c>
      <c r="F388" s="42">
        <f>Wrocław!BF373</f>
        <v>19.616322467063377</v>
      </c>
      <c r="G388" s="42">
        <f>Wrocław!BG373</f>
        <v>234</v>
      </c>
      <c r="H388" s="42">
        <f>Wrocław!BH373</f>
        <v>104</v>
      </c>
      <c r="J388" s="146">
        <f>Wrocław!A373</f>
        <v>401</v>
      </c>
      <c r="K388" s="144" t="str">
        <f>Wrocław!E373</f>
        <v>Cmentarz Grabiszyński</v>
      </c>
      <c r="L388" s="42">
        <f>Wrocław!AH373</f>
        <v>13</v>
      </c>
      <c r="M388" s="42">
        <f>Wrocław!BK373</f>
        <v>643</v>
      </c>
      <c r="N388" s="42">
        <f>Wrocław!BL373</f>
        <v>574</v>
      </c>
      <c r="O388" s="42">
        <f>Wrocław!BM373</f>
        <v>78</v>
      </c>
    </row>
    <row r="389" spans="1:15">
      <c r="B389" s="146">
        <f>Wrocław!A374</f>
        <v>404</v>
      </c>
      <c r="C389" s="144" t="str">
        <f>Wrocław!E374</f>
        <v>PolZug</v>
      </c>
      <c r="D389" s="42">
        <f>Wrocław!AE374</f>
        <v>0</v>
      </c>
      <c r="E389" s="42">
        <f>Wrocław!AF374</f>
        <v>0</v>
      </c>
      <c r="F389" s="42">
        <f>Wrocław!BF374</f>
        <v>0</v>
      </c>
      <c r="G389" s="42">
        <f>Wrocław!BG374</f>
        <v>0</v>
      </c>
      <c r="H389" s="42">
        <f>Wrocław!BH374</f>
        <v>0</v>
      </c>
      <c r="J389" s="146">
        <f>Wrocław!A374</f>
        <v>404</v>
      </c>
      <c r="K389" s="144" t="str">
        <f>Wrocław!E374</f>
        <v>PolZug</v>
      </c>
      <c r="L389" s="42">
        <f>Wrocław!AH374</f>
        <v>0</v>
      </c>
      <c r="M389" s="42">
        <f>Wrocław!BK374</f>
        <v>0</v>
      </c>
      <c r="N389" s="42">
        <f>Wrocław!BL374</f>
        <v>0</v>
      </c>
      <c r="O389" s="42">
        <f>Wrocław!BM374</f>
        <v>0</v>
      </c>
    </row>
    <row r="390" spans="1:15">
      <c r="A390" s="10"/>
      <c r="B390" s="146">
        <f>Wrocław!A375</f>
        <v>451</v>
      </c>
      <c r="C390" s="144" t="str">
        <f>Wrocław!E375</f>
        <v>Wittiga Akademiki Teki</v>
      </c>
      <c r="D390" s="42">
        <f>Wrocław!AE375</f>
        <v>1478</v>
      </c>
      <c r="E390" s="42">
        <f>Wrocław!AF375</f>
        <v>1478</v>
      </c>
      <c r="F390" s="42">
        <f>Wrocław!BF375</f>
        <v>1525.9434003326146</v>
      </c>
      <c r="G390" s="42">
        <f>Wrocław!BG375</f>
        <v>1261</v>
      </c>
      <c r="H390" s="42">
        <f>Wrocław!BH375</f>
        <v>1139</v>
      </c>
      <c r="J390" s="146">
        <f>Wrocław!A375</f>
        <v>451</v>
      </c>
      <c r="K390" s="144" t="str">
        <f>Wrocław!E375</f>
        <v>Wittiga Akademiki Teki</v>
      </c>
      <c r="L390" s="42">
        <f>Wrocław!AH375</f>
        <v>58</v>
      </c>
      <c r="M390" s="42">
        <f>Wrocław!BK375</f>
        <v>626</v>
      </c>
      <c r="N390" s="42">
        <f>Wrocław!BL375</f>
        <v>539</v>
      </c>
      <c r="O390" s="42">
        <f>Wrocław!BM375</f>
        <v>530</v>
      </c>
    </row>
    <row r="391" spans="1:15">
      <c r="A391" s="10"/>
      <c r="B391" s="146">
        <f>Wrocław!A376</f>
        <v>452</v>
      </c>
      <c r="C391" s="144" t="str">
        <f>Wrocław!E376</f>
        <v>Pauscha Akademiki UP</v>
      </c>
      <c r="D391" s="42">
        <f>Wrocław!AE376</f>
        <v>55</v>
      </c>
      <c r="E391" s="42">
        <f>Wrocław!AF376</f>
        <v>55</v>
      </c>
      <c r="F391" s="42">
        <f>Wrocław!BF376</f>
        <v>56.78409135202557</v>
      </c>
      <c r="G391" s="42">
        <f>Wrocław!BG376</f>
        <v>1653</v>
      </c>
      <c r="H391" s="42">
        <f>Wrocław!BH376</f>
        <v>1218</v>
      </c>
      <c r="J391" s="146">
        <f>Wrocław!A376</f>
        <v>452</v>
      </c>
      <c r="K391" s="144" t="str">
        <f>Wrocław!E376</f>
        <v>Pauscha Akademiki UP</v>
      </c>
      <c r="L391" s="42">
        <f>Wrocław!AH376</f>
        <v>11</v>
      </c>
      <c r="M391" s="42">
        <f>Wrocław!BK376</f>
        <v>948</v>
      </c>
      <c r="N391" s="42">
        <f>Wrocław!BL376</f>
        <v>678</v>
      </c>
      <c r="O391" s="42">
        <f>Wrocław!BM376</f>
        <v>574</v>
      </c>
    </row>
    <row r="392" spans="1:15">
      <c r="A392" s="10"/>
      <c r="B392" s="146">
        <f>Wrocław!A377</f>
        <v>453</v>
      </c>
      <c r="C392" s="144" t="str">
        <f>Wrocław!E377</f>
        <v>Kamienna Akademiki UE</v>
      </c>
      <c r="D392" s="42">
        <f>Wrocław!AE377</f>
        <v>448</v>
      </c>
      <c r="E392" s="42">
        <f>Wrocław!AF377</f>
        <v>448</v>
      </c>
      <c r="F392" s="42">
        <f>Wrocław!BF377</f>
        <v>462.53223501286277</v>
      </c>
      <c r="G392" s="42">
        <f>Wrocław!BG377</f>
        <v>896</v>
      </c>
      <c r="H392" s="42">
        <f>Wrocław!BH377</f>
        <v>861</v>
      </c>
      <c r="J392" s="146">
        <f>Wrocław!A377</f>
        <v>453</v>
      </c>
      <c r="K392" s="144" t="str">
        <f>Wrocław!E377</f>
        <v>Kamienna Akademiki UE</v>
      </c>
      <c r="L392" s="42">
        <f>Wrocław!AH377</f>
        <v>3536</v>
      </c>
      <c r="M392" s="42">
        <f>Wrocław!BK377</f>
        <v>1687</v>
      </c>
      <c r="N392" s="42">
        <f>Wrocław!BL377</f>
        <v>2314</v>
      </c>
      <c r="O392" s="42">
        <f>Wrocław!BM377</f>
        <v>643</v>
      </c>
    </row>
    <row r="393" spans="1:15">
      <c r="A393" s="10"/>
      <c r="B393" s="146">
        <f>Wrocław!A378</f>
        <v>454</v>
      </c>
      <c r="C393" s="144" t="str">
        <f>Wrocław!E378</f>
        <v>Wojciecha z Brudzewa Akademiki</v>
      </c>
      <c r="D393" s="42">
        <f>Wrocław!AE378</f>
        <v>628</v>
      </c>
      <c r="E393" s="42">
        <f>Wrocław!AF378</f>
        <v>628</v>
      </c>
      <c r="F393" s="42">
        <f>Wrocław!BF378</f>
        <v>648.37107943767376</v>
      </c>
      <c r="G393" s="42">
        <f>Wrocław!BG378</f>
        <v>0</v>
      </c>
      <c r="H393" s="42">
        <f>Wrocław!BH378</f>
        <v>0</v>
      </c>
      <c r="J393" s="146">
        <f>Wrocław!A378</f>
        <v>454</v>
      </c>
      <c r="K393" s="144" t="str">
        <f>Wrocław!E378</f>
        <v>Wojciecha z Brudzewa Akademiki</v>
      </c>
      <c r="L393" s="42">
        <f>Wrocław!AH378</f>
        <v>5</v>
      </c>
      <c r="M393" s="42">
        <f>Wrocław!BK378</f>
        <v>0</v>
      </c>
      <c r="N393" s="42">
        <f>Wrocław!BL378</f>
        <v>0</v>
      </c>
      <c r="O393" s="42">
        <f>Wrocław!BM378</f>
        <v>0</v>
      </c>
    </row>
    <row r="396" spans="1:15">
      <c r="B396" s="201" t="s">
        <v>847</v>
      </c>
      <c r="C396" s="203" t="s">
        <v>644</v>
      </c>
      <c r="D396" s="207" t="s">
        <v>848</v>
      </c>
      <c r="E396" s="207"/>
      <c r="F396" s="207" t="str">
        <f>F16</f>
        <v>Liczba mieszkańców powyżej 6 lat wg BIG DATA</v>
      </c>
      <c r="G396" s="207"/>
      <c r="H396" s="207"/>
      <c r="J396" s="201" t="s">
        <v>847</v>
      </c>
      <c r="K396" s="203" t="s">
        <v>644</v>
      </c>
      <c r="L396" s="200" t="s">
        <v>858</v>
      </c>
      <c r="M396" s="199" t="s">
        <v>857</v>
      </c>
      <c r="N396" s="199"/>
      <c r="O396" s="199"/>
    </row>
    <row r="397" spans="1:15">
      <c r="B397" s="202"/>
      <c r="C397" s="204"/>
      <c r="D397" s="151" t="s">
        <v>849</v>
      </c>
      <c r="E397" s="151" t="s">
        <v>850</v>
      </c>
      <c r="F397" s="27" t="s">
        <v>851</v>
      </c>
      <c r="G397" s="27" t="s">
        <v>852</v>
      </c>
      <c r="H397" s="27" t="s">
        <v>853</v>
      </c>
      <c r="J397" s="202"/>
      <c r="K397" s="204"/>
      <c r="L397" s="200"/>
      <c r="M397" s="27" t="s">
        <v>851</v>
      </c>
      <c r="N397" s="27" t="s">
        <v>852</v>
      </c>
      <c r="O397" s="27" t="s">
        <v>853</v>
      </c>
    </row>
    <row r="398" spans="1:15">
      <c r="B398" s="205" t="s">
        <v>854</v>
      </c>
      <c r="C398" s="206"/>
      <c r="D398" s="43">
        <f>'gminy otoczenia'!H71</f>
        <v>372996</v>
      </c>
      <c r="E398" s="43">
        <f>'gminy otoczenia'!J71</f>
        <v>353307</v>
      </c>
      <c r="F398" s="43">
        <f>'gminy otoczenia'!AK71</f>
        <v>335550.00000000012</v>
      </c>
      <c r="G398" s="43">
        <f>'gminy otoczenia'!AL71</f>
        <v>118725</v>
      </c>
      <c r="H398" s="43">
        <f>'gminy otoczenia'!AM71</f>
        <v>110373</v>
      </c>
      <c r="J398" s="205" t="s">
        <v>854</v>
      </c>
      <c r="K398" s="206"/>
      <c r="L398" s="43">
        <f>'gminy otoczenia'!L71</f>
        <v>151855</v>
      </c>
      <c r="M398" s="43">
        <f>'gminy otoczenia'!AP71</f>
        <v>136832</v>
      </c>
      <c r="N398" s="43">
        <f>'gminy otoczenia'!AT71</f>
        <v>88542</v>
      </c>
      <c r="O398" s="43">
        <f>'gminy otoczenia'!AU71</f>
        <v>89468</v>
      </c>
    </row>
    <row r="399" spans="1:15">
      <c r="B399" s="152">
        <f>'gminy otoczenia'!A4</f>
        <v>1001</v>
      </c>
      <c r="C399" s="144" t="str">
        <f>'gminy otoczenia'!G4</f>
        <v>Siechnice</v>
      </c>
      <c r="D399" s="42">
        <f>'gminy otoczenia'!H4</f>
        <v>7036</v>
      </c>
      <c r="E399" s="42">
        <f>'gminy otoczenia'!J4</f>
        <v>6425</v>
      </c>
      <c r="F399" s="42">
        <f>'gminy otoczenia'!AK4</f>
        <v>6102.0833156433355</v>
      </c>
      <c r="G399" s="42">
        <f>'gminy otoczenia'!AL4</f>
        <v>188</v>
      </c>
      <c r="H399" s="42">
        <f>'gminy otoczenia'!AM4</f>
        <v>456</v>
      </c>
      <c r="J399" s="146">
        <f>'gminy otoczenia'!A4</f>
        <v>1001</v>
      </c>
      <c r="K399" s="144" t="str">
        <f>'gminy otoczenia'!G4</f>
        <v>Siechnice</v>
      </c>
      <c r="L399" s="42">
        <f>'gminy otoczenia'!L4</f>
        <v>2319</v>
      </c>
      <c r="M399" s="42">
        <f>'gminy otoczenia'!AP4</f>
        <v>555</v>
      </c>
      <c r="N399" s="42">
        <f>'gminy otoczenia'!AT4</f>
        <v>317</v>
      </c>
      <c r="O399" s="42">
        <f>'gminy otoczenia'!AU4</f>
        <v>565</v>
      </c>
    </row>
    <row r="400" spans="1:15">
      <c r="B400" s="152">
        <f>'gminy otoczenia'!A5</f>
        <v>1002</v>
      </c>
      <c r="C400" s="144" t="str">
        <f>'gminy otoczenia'!G5</f>
        <v>Siechnice</v>
      </c>
      <c r="D400" s="42">
        <f>'gminy otoczenia'!H5</f>
        <v>3476</v>
      </c>
      <c r="E400" s="42">
        <f>'gminy otoczenia'!J5</f>
        <v>3262</v>
      </c>
      <c r="F400" s="42">
        <f>'gminy otoczenia'!AK5</f>
        <v>3098.0538172184529</v>
      </c>
      <c r="G400" s="42">
        <f>'gminy otoczenia'!AL5</f>
        <v>2946</v>
      </c>
      <c r="H400" s="42">
        <f>'gminy otoczenia'!AM5</f>
        <v>2688</v>
      </c>
      <c r="J400" s="146">
        <f>'gminy otoczenia'!A5</f>
        <v>1002</v>
      </c>
      <c r="K400" s="144" t="str">
        <f>'gminy otoczenia'!G5</f>
        <v>Siechnice</v>
      </c>
      <c r="L400" s="42">
        <f>'gminy otoczenia'!L5</f>
        <v>1020</v>
      </c>
      <c r="M400" s="42">
        <f>'gminy otoczenia'!AP5</f>
        <v>3204</v>
      </c>
      <c r="N400" s="42">
        <f>'gminy otoczenia'!AT5</f>
        <v>1557</v>
      </c>
      <c r="O400" s="42">
        <f>'gminy otoczenia'!AU5</f>
        <v>1726</v>
      </c>
    </row>
    <row r="401" spans="2:15">
      <c r="B401" s="152">
        <f>'gminy otoczenia'!A6</f>
        <v>1003</v>
      </c>
      <c r="C401" s="144" t="str">
        <f>'gminy otoczenia'!G6</f>
        <v>Siechnice</v>
      </c>
      <c r="D401" s="42">
        <f>'gminy otoczenia'!H6</f>
        <v>4467</v>
      </c>
      <c r="E401" s="42">
        <f>'gminy otoczenia'!J6</f>
        <v>4192</v>
      </c>
      <c r="F401" s="42">
        <f>'gminy otoczenia'!AK6</f>
        <v>3981.3125695216904</v>
      </c>
      <c r="G401" s="42">
        <f>'gminy otoczenia'!AL6</f>
        <v>2142</v>
      </c>
      <c r="H401" s="42">
        <f>'gminy otoczenia'!AM6</f>
        <v>2370</v>
      </c>
      <c r="J401" s="146">
        <f>'gminy otoczenia'!A6</f>
        <v>1003</v>
      </c>
      <c r="K401" s="144" t="str">
        <f>'gminy otoczenia'!G6</f>
        <v>Siechnice</v>
      </c>
      <c r="L401" s="42">
        <f>'gminy otoczenia'!L6</f>
        <v>1702</v>
      </c>
      <c r="M401" s="42">
        <f>'gminy otoczenia'!AP6</f>
        <v>4196</v>
      </c>
      <c r="N401" s="42">
        <f>'gminy otoczenia'!AT6</f>
        <v>1676</v>
      </c>
      <c r="O401" s="42">
        <f>'gminy otoczenia'!AU6</f>
        <v>1884</v>
      </c>
    </row>
    <row r="402" spans="2:15">
      <c r="B402" s="152">
        <f>'gminy otoczenia'!A7</f>
        <v>1004</v>
      </c>
      <c r="C402" s="144" t="str">
        <f>'gminy otoczenia'!G7</f>
        <v>Siechnice</v>
      </c>
      <c r="D402" s="42">
        <f>'gminy otoczenia'!H7</f>
        <v>5173</v>
      </c>
      <c r="E402" s="42">
        <f>'gminy otoczenia'!J7</f>
        <v>4855</v>
      </c>
      <c r="F402" s="42">
        <f>'gminy otoczenia'!AK7</f>
        <v>4610.9905832604509</v>
      </c>
      <c r="G402" s="42">
        <f>'gminy otoczenia'!AL7</f>
        <v>5386</v>
      </c>
      <c r="H402" s="42">
        <f>'gminy otoczenia'!AM7</f>
        <v>4374</v>
      </c>
      <c r="J402" s="146">
        <f>'gminy otoczenia'!A7</f>
        <v>1004</v>
      </c>
      <c r="K402" s="144" t="str">
        <f>'gminy otoczenia'!G7</f>
        <v>Siechnice</v>
      </c>
      <c r="L402" s="42">
        <f>'gminy otoczenia'!L7</f>
        <v>1502</v>
      </c>
      <c r="M402" s="42">
        <f>'gminy otoczenia'!AP7</f>
        <v>6209</v>
      </c>
      <c r="N402" s="42">
        <f>'gminy otoczenia'!AT7</f>
        <v>4325</v>
      </c>
      <c r="O402" s="42">
        <f>'gminy otoczenia'!AU7</f>
        <v>3045</v>
      </c>
    </row>
    <row r="403" spans="2:15">
      <c r="B403" s="152">
        <f>'gminy otoczenia'!A8</f>
        <v>2001</v>
      </c>
      <c r="C403" s="144" t="str">
        <f>'gminy otoczenia'!G8</f>
        <v>Oława</v>
      </c>
      <c r="D403" s="42">
        <f>'gminy otoczenia'!H8</f>
        <v>31391</v>
      </c>
      <c r="E403" s="42">
        <f>'gminy otoczenia'!J8</f>
        <v>29769</v>
      </c>
      <c r="F403" s="42">
        <f>'gminy otoczenia'!AK8</f>
        <v>28272.827739048476</v>
      </c>
      <c r="G403" s="42">
        <f>'gminy otoczenia'!AL8</f>
        <v>8190</v>
      </c>
      <c r="H403" s="42">
        <f>'gminy otoczenia'!AM8</f>
        <v>6676</v>
      </c>
      <c r="J403" s="146">
        <f>'gminy otoczenia'!A8</f>
        <v>2001</v>
      </c>
      <c r="K403" s="144" t="str">
        <f>'gminy otoczenia'!G8</f>
        <v>Oława</v>
      </c>
      <c r="L403" s="42">
        <f>'gminy otoczenia'!L8</f>
        <v>12355</v>
      </c>
      <c r="M403" s="42">
        <f>'gminy otoczenia'!AP8</f>
        <v>8909</v>
      </c>
      <c r="N403" s="42">
        <f>'gminy otoczenia'!AT8</f>
        <v>6246</v>
      </c>
      <c r="O403" s="42">
        <f>'gminy otoczenia'!AU8</f>
        <v>5600</v>
      </c>
    </row>
    <row r="404" spans="2:15">
      <c r="B404" s="152">
        <f>'gminy otoczenia'!A9</f>
        <v>2002</v>
      </c>
      <c r="C404" s="144" t="str">
        <f>'gminy otoczenia'!G9</f>
        <v>Oława</v>
      </c>
      <c r="D404" s="42">
        <f>'gminy otoczenia'!H9</f>
        <v>4786</v>
      </c>
      <c r="E404" s="42">
        <f>'gminy otoczenia'!J9</f>
        <v>4563</v>
      </c>
      <c r="F404" s="42">
        <f>'gminy otoczenia'!AK9</f>
        <v>4333.6663298491112</v>
      </c>
      <c r="G404" s="42">
        <f>'gminy otoczenia'!AL9</f>
        <v>2051</v>
      </c>
      <c r="H404" s="42">
        <f>'gminy otoczenia'!AM9</f>
        <v>2142</v>
      </c>
      <c r="J404" s="146">
        <f>'gminy otoczenia'!A9</f>
        <v>2002</v>
      </c>
      <c r="K404" s="144" t="str">
        <f>'gminy otoczenia'!G9</f>
        <v>Oława</v>
      </c>
      <c r="L404" s="42">
        <f>'gminy otoczenia'!L9</f>
        <v>1743</v>
      </c>
      <c r="M404" s="42">
        <f>'gminy otoczenia'!AP9</f>
        <v>2142</v>
      </c>
      <c r="N404" s="42">
        <f>'gminy otoczenia'!AT9</f>
        <v>1563</v>
      </c>
      <c r="O404" s="42">
        <f>'gminy otoczenia'!AU9</f>
        <v>1803</v>
      </c>
    </row>
    <row r="405" spans="2:15">
      <c r="B405" s="152">
        <f>'gminy otoczenia'!A10</f>
        <v>2003</v>
      </c>
      <c r="C405" s="144" t="str">
        <f>'gminy otoczenia'!G10</f>
        <v>Oława</v>
      </c>
      <c r="D405" s="42">
        <f>'gminy otoczenia'!H10</f>
        <v>3974</v>
      </c>
      <c r="E405" s="42">
        <f>'gminy otoczenia'!J10</f>
        <v>3789</v>
      </c>
      <c r="F405" s="42">
        <f>'gminy otoczenia'!AK10</f>
        <v>3598.5671101902876</v>
      </c>
      <c r="G405" s="42">
        <f>'gminy otoczenia'!AL10</f>
        <v>1869</v>
      </c>
      <c r="H405" s="42">
        <f>'gminy otoczenia'!AM10</f>
        <v>1472</v>
      </c>
      <c r="J405" s="146">
        <f>'gminy otoczenia'!A10</f>
        <v>2003</v>
      </c>
      <c r="K405" s="144" t="str">
        <f>'gminy otoczenia'!G10</f>
        <v>Oława</v>
      </c>
      <c r="L405" s="42">
        <f>'gminy otoczenia'!L10</f>
        <v>1075</v>
      </c>
      <c r="M405" s="42">
        <f>'gminy otoczenia'!AP10</f>
        <v>1944</v>
      </c>
      <c r="N405" s="42">
        <f>'gminy otoczenia'!AT10</f>
        <v>1315</v>
      </c>
      <c r="O405" s="42">
        <f>'gminy otoczenia'!AU10</f>
        <v>992</v>
      </c>
    </row>
    <row r="406" spans="2:15">
      <c r="B406" s="152">
        <f>'gminy otoczenia'!A11</f>
        <v>2004</v>
      </c>
      <c r="C406" s="144" t="str">
        <f>'gminy otoczenia'!G11</f>
        <v>Oława</v>
      </c>
      <c r="D406" s="42">
        <f>'gminy otoczenia'!H11</f>
        <v>2088</v>
      </c>
      <c r="E406" s="42">
        <f>'gminy otoczenia'!J11</f>
        <v>1990</v>
      </c>
      <c r="F406" s="42">
        <f>'gminy otoczenia'!AK11</f>
        <v>1889.9837818101537</v>
      </c>
      <c r="G406" s="42">
        <f>'gminy otoczenia'!AL11</f>
        <v>802</v>
      </c>
      <c r="H406" s="42">
        <f>'gminy otoczenia'!AM11</f>
        <v>728</v>
      </c>
      <c r="J406" s="146">
        <f>'gminy otoczenia'!A11</f>
        <v>2004</v>
      </c>
      <c r="K406" s="144" t="str">
        <f>'gminy otoczenia'!G11</f>
        <v>Oława</v>
      </c>
      <c r="L406" s="42">
        <f>'gminy otoczenia'!L11</f>
        <v>489</v>
      </c>
      <c r="M406" s="42">
        <f>'gminy otoczenia'!AP11</f>
        <v>1009</v>
      </c>
      <c r="N406" s="42">
        <f>'gminy otoczenia'!AT11</f>
        <v>620</v>
      </c>
      <c r="O406" s="42">
        <f>'gminy otoczenia'!AU11</f>
        <v>860</v>
      </c>
    </row>
    <row r="407" spans="2:15">
      <c r="B407" s="152">
        <f>'gminy otoczenia'!A12</f>
        <v>2005</v>
      </c>
      <c r="C407" s="144" t="str">
        <f>'gminy otoczenia'!G12</f>
        <v>Oława</v>
      </c>
      <c r="D407" s="42">
        <f>'gminy otoczenia'!H12</f>
        <v>4023</v>
      </c>
      <c r="E407" s="42">
        <f>'gminy otoczenia'!J12</f>
        <v>3835</v>
      </c>
      <c r="F407" s="42">
        <f>'gminy otoczenia'!AK12</f>
        <v>3642.2551775085126</v>
      </c>
      <c r="G407" s="42">
        <f>'gminy otoczenia'!AL12</f>
        <v>1141</v>
      </c>
      <c r="H407" s="42">
        <f>'gminy otoczenia'!AM12</f>
        <v>1695</v>
      </c>
      <c r="J407" s="146">
        <f>'gminy otoczenia'!A12</f>
        <v>2005</v>
      </c>
      <c r="K407" s="144" t="str">
        <f>'gminy otoczenia'!G12</f>
        <v>Oława</v>
      </c>
      <c r="L407" s="42">
        <f>'gminy otoczenia'!L12</f>
        <v>1356</v>
      </c>
      <c r="M407" s="42">
        <f>'gminy otoczenia'!AP12</f>
        <v>2721</v>
      </c>
      <c r="N407" s="42">
        <f>'gminy otoczenia'!AT12</f>
        <v>1381</v>
      </c>
      <c r="O407" s="42">
        <f>'gminy otoczenia'!AU12</f>
        <v>1935</v>
      </c>
    </row>
    <row r="408" spans="2:15">
      <c r="B408" s="152">
        <f>'gminy otoczenia'!A13</f>
        <v>3001</v>
      </c>
      <c r="C408" s="144" t="str">
        <f>'gminy otoczenia'!G13</f>
        <v>Czernica</v>
      </c>
      <c r="D408" s="42">
        <f>'gminy otoczenia'!H13</f>
        <v>7713</v>
      </c>
      <c r="E408" s="42">
        <f>'gminy otoczenia'!J13</f>
        <v>7314</v>
      </c>
      <c r="F408" s="42">
        <f>'gminy otoczenia'!AK13</f>
        <v>6946.4027035977215</v>
      </c>
      <c r="G408" s="42">
        <f>'gminy otoczenia'!AL13</f>
        <v>1817</v>
      </c>
      <c r="H408" s="42">
        <f>'gminy otoczenia'!AM13</f>
        <v>1558</v>
      </c>
      <c r="J408" s="146">
        <f>'gminy otoczenia'!A13</f>
        <v>3001</v>
      </c>
      <c r="K408" s="144" t="str">
        <f>'gminy otoczenia'!G13</f>
        <v>Czernica</v>
      </c>
      <c r="L408" s="42">
        <f>'gminy otoczenia'!L13</f>
        <v>2355</v>
      </c>
      <c r="M408" s="42">
        <f>'gminy otoczenia'!AP13</f>
        <v>2497</v>
      </c>
      <c r="N408" s="42">
        <f>'gminy otoczenia'!AT13</f>
        <v>1642</v>
      </c>
      <c r="O408" s="42">
        <f>'gminy otoczenia'!AU13</f>
        <v>1451</v>
      </c>
    </row>
    <row r="409" spans="2:15">
      <c r="B409" s="152">
        <f>'gminy otoczenia'!A14</f>
        <v>3002</v>
      </c>
      <c r="C409" s="144" t="str">
        <f>'gminy otoczenia'!G14</f>
        <v>Czernica</v>
      </c>
      <c r="D409" s="42">
        <f>'gminy otoczenia'!H14</f>
        <v>6095</v>
      </c>
      <c r="E409" s="42">
        <f>'gminy otoczenia'!J14</f>
        <v>5780</v>
      </c>
      <c r="F409" s="42">
        <f>'gminy otoczenia'!AK14</f>
        <v>5489.5006325943159</v>
      </c>
      <c r="G409" s="42">
        <f>'gminy otoczenia'!AL14</f>
        <v>2329</v>
      </c>
      <c r="H409" s="42">
        <f>'gminy otoczenia'!AM14</f>
        <v>1703</v>
      </c>
      <c r="J409" s="146">
        <f>'gminy otoczenia'!A14</f>
        <v>3002</v>
      </c>
      <c r="K409" s="144" t="str">
        <f>'gminy otoczenia'!G14</f>
        <v>Czernica</v>
      </c>
      <c r="L409" s="42">
        <f>'gminy otoczenia'!L14</f>
        <v>1271</v>
      </c>
      <c r="M409" s="42">
        <f>'gminy otoczenia'!AP14</f>
        <v>1321</v>
      </c>
      <c r="N409" s="42">
        <f>'gminy otoczenia'!AT14</f>
        <v>993</v>
      </c>
      <c r="O409" s="42">
        <f>'gminy otoczenia'!AU14</f>
        <v>993</v>
      </c>
    </row>
    <row r="410" spans="2:15">
      <c r="B410" s="152">
        <f>'gminy otoczenia'!A15</f>
        <v>4001</v>
      </c>
      <c r="C410" s="144" t="str">
        <f>'gminy otoczenia'!G15</f>
        <v>Jelcz-Laskowice</v>
      </c>
      <c r="D410" s="42">
        <f>'gminy otoczenia'!H15</f>
        <v>15153</v>
      </c>
      <c r="E410" s="42">
        <f>'gminy otoczenia'!J15</f>
        <v>14380</v>
      </c>
      <c r="F410" s="42">
        <f>'gminy otoczenia'!AK15</f>
        <v>13657.269739914578</v>
      </c>
      <c r="G410" s="42">
        <f>'gminy otoczenia'!AL15</f>
        <v>4369</v>
      </c>
      <c r="H410" s="42">
        <f>'gminy otoczenia'!AM15</f>
        <v>3225</v>
      </c>
      <c r="J410" s="146">
        <f>'gminy otoczenia'!A15</f>
        <v>4001</v>
      </c>
      <c r="K410" s="144" t="str">
        <f>'gminy otoczenia'!G15</f>
        <v>Jelcz-Laskowice</v>
      </c>
      <c r="L410" s="42">
        <f>'gminy otoczenia'!L15</f>
        <v>6828</v>
      </c>
      <c r="M410" s="42">
        <f>'gminy otoczenia'!AP15</f>
        <v>5042</v>
      </c>
      <c r="N410" s="42">
        <f>'gminy otoczenia'!AT15</f>
        <v>4342</v>
      </c>
      <c r="O410" s="42">
        <f>'gminy otoczenia'!AU15</f>
        <v>2126</v>
      </c>
    </row>
    <row r="411" spans="2:15">
      <c r="B411" s="152">
        <f>'gminy otoczenia'!A16</f>
        <v>4002</v>
      </c>
      <c r="C411" s="144" t="str">
        <f>'gminy otoczenia'!G16</f>
        <v>Jelcz-Laskowice</v>
      </c>
      <c r="D411" s="42">
        <f>'gminy otoczenia'!H16</f>
        <v>2499</v>
      </c>
      <c r="E411" s="42">
        <f>'gminy otoczenia'!J16</f>
        <v>2383</v>
      </c>
      <c r="F411" s="42">
        <f>'gminy otoczenia'!AK16</f>
        <v>2263.2318352028124</v>
      </c>
      <c r="G411" s="42">
        <f>'gminy otoczenia'!AL16</f>
        <v>726</v>
      </c>
      <c r="H411" s="42">
        <f>'gminy otoczenia'!AM16</f>
        <v>655</v>
      </c>
      <c r="J411" s="146">
        <f>'gminy otoczenia'!A16</f>
        <v>4002</v>
      </c>
      <c r="K411" s="144" t="str">
        <f>'gminy otoczenia'!G16</f>
        <v>Jelcz-Laskowice</v>
      </c>
      <c r="L411" s="42">
        <f>'gminy otoczenia'!L16</f>
        <v>2505</v>
      </c>
      <c r="M411" s="42">
        <f>'gminy otoczenia'!AP16</f>
        <v>673</v>
      </c>
      <c r="N411" s="42">
        <f>'gminy otoczenia'!AT16</f>
        <v>514</v>
      </c>
      <c r="O411" s="42">
        <f>'gminy otoczenia'!AU16</f>
        <v>576</v>
      </c>
    </row>
    <row r="412" spans="2:15">
      <c r="B412" s="152">
        <f>'gminy otoczenia'!A17</f>
        <v>4003</v>
      </c>
      <c r="C412" s="144" t="str">
        <f>'gminy otoczenia'!G17</f>
        <v>Jelcz-Laskowice</v>
      </c>
      <c r="D412" s="42">
        <f>'gminy otoczenia'!H17</f>
        <v>3088</v>
      </c>
      <c r="E412" s="42">
        <f>'gminy otoczenia'!J17</f>
        <v>2945</v>
      </c>
      <c r="F412" s="42">
        <f>'gminy otoczenia'!AK17</f>
        <v>2796.9860489602529</v>
      </c>
      <c r="G412" s="42">
        <f>'gminy otoczenia'!AL17</f>
        <v>487</v>
      </c>
      <c r="H412" s="42">
        <f>'gminy otoczenia'!AM17</f>
        <v>381</v>
      </c>
      <c r="J412" s="146">
        <f>'gminy otoczenia'!A17</f>
        <v>4003</v>
      </c>
      <c r="K412" s="144" t="str">
        <f>'gminy otoczenia'!G17</f>
        <v>Jelcz-Laskowice</v>
      </c>
      <c r="L412" s="42">
        <f>'gminy otoczenia'!L17</f>
        <v>701</v>
      </c>
      <c r="M412" s="42">
        <f>'gminy otoczenia'!AP17</f>
        <v>230</v>
      </c>
      <c r="N412" s="42">
        <f>'gminy otoczenia'!AT17</f>
        <v>186</v>
      </c>
      <c r="O412" s="42">
        <f>'gminy otoczenia'!AU17</f>
        <v>292</v>
      </c>
    </row>
    <row r="413" spans="2:15">
      <c r="B413" s="152">
        <f>'gminy otoczenia'!A18</f>
        <v>4004</v>
      </c>
      <c r="C413" s="144" t="str">
        <f>'gminy otoczenia'!G18</f>
        <v>Jelcz-Laskowice</v>
      </c>
      <c r="D413" s="42">
        <f>'gminy otoczenia'!H18</f>
        <v>1593</v>
      </c>
      <c r="E413" s="42">
        <f>'gminy otoczenia'!J18</f>
        <v>1519</v>
      </c>
      <c r="F413" s="42">
        <f>'gminy otoczenia'!AK18</f>
        <v>1442.6559620952883</v>
      </c>
      <c r="G413" s="42">
        <f>'gminy otoczenia'!AL18</f>
        <v>354</v>
      </c>
      <c r="H413" s="42">
        <f>'gminy otoczenia'!AM18</f>
        <v>522</v>
      </c>
      <c r="J413" s="146">
        <f>'gminy otoczenia'!A18</f>
        <v>4004</v>
      </c>
      <c r="K413" s="144" t="str">
        <f>'gminy otoczenia'!G18</f>
        <v>Jelcz-Laskowice</v>
      </c>
      <c r="L413" s="42">
        <f>'gminy otoczenia'!L18</f>
        <v>311</v>
      </c>
      <c r="M413" s="42">
        <f>'gminy otoczenia'!AP18</f>
        <v>345</v>
      </c>
      <c r="N413" s="42">
        <f>'gminy otoczenia'!AT18</f>
        <v>177</v>
      </c>
      <c r="O413" s="42">
        <f>'gminy otoczenia'!AU18</f>
        <v>593</v>
      </c>
    </row>
    <row r="414" spans="2:15">
      <c r="B414" s="152">
        <f>'gminy otoczenia'!A19</f>
        <v>5001</v>
      </c>
      <c r="C414" s="144" t="str">
        <f>'gminy otoczenia'!G19</f>
        <v>Długołęka</v>
      </c>
      <c r="D414" s="42">
        <f>'gminy otoczenia'!H19</f>
        <v>2860</v>
      </c>
      <c r="E414" s="42">
        <f>'gminy otoczenia'!J19</f>
        <v>2687</v>
      </c>
      <c r="F414" s="42">
        <f>'gminy otoczenia'!AK19</f>
        <v>2551.9529757406449</v>
      </c>
      <c r="G414" s="42">
        <f>'gminy otoczenia'!AL19</f>
        <v>314</v>
      </c>
      <c r="H414" s="42">
        <f>'gminy otoczenia'!AM19</f>
        <v>446</v>
      </c>
      <c r="J414" s="146">
        <f>'gminy otoczenia'!A19</f>
        <v>5001</v>
      </c>
      <c r="K414" s="144" t="str">
        <f>'gminy otoczenia'!G19</f>
        <v>Długołęka</v>
      </c>
      <c r="L414" s="42">
        <f>'gminy otoczenia'!L19</f>
        <v>695</v>
      </c>
      <c r="M414" s="42">
        <f>'gminy otoczenia'!AP19</f>
        <v>686</v>
      </c>
      <c r="N414" s="42">
        <f>'gminy otoczenia'!AT19</f>
        <v>372</v>
      </c>
      <c r="O414" s="42">
        <f>'gminy otoczenia'!AU19</f>
        <v>471</v>
      </c>
    </row>
    <row r="415" spans="2:15">
      <c r="B415" s="152">
        <f>'gminy otoczenia'!A20</f>
        <v>5002</v>
      </c>
      <c r="C415" s="144" t="str">
        <f>'gminy otoczenia'!G20</f>
        <v>Długołęka</v>
      </c>
      <c r="D415" s="42">
        <f>'gminy otoczenia'!H20</f>
        <v>3746</v>
      </c>
      <c r="E415" s="42">
        <f>'gminy otoczenia'!J20</f>
        <v>3520</v>
      </c>
      <c r="F415" s="42">
        <f>'gminy otoczenia'!AK20</f>
        <v>3343.0868904380609</v>
      </c>
      <c r="G415" s="42">
        <f>'gminy otoczenia'!AL20</f>
        <v>488</v>
      </c>
      <c r="H415" s="42">
        <f>'gminy otoczenia'!AM20</f>
        <v>612</v>
      </c>
      <c r="J415" s="146">
        <f>'gminy otoczenia'!A20</f>
        <v>5002</v>
      </c>
      <c r="K415" s="144" t="str">
        <f>'gminy otoczenia'!G20</f>
        <v>Długołęka</v>
      </c>
      <c r="L415" s="42">
        <f>'gminy otoczenia'!L20</f>
        <v>1182</v>
      </c>
      <c r="M415" s="42">
        <f>'gminy otoczenia'!AP20</f>
        <v>421</v>
      </c>
      <c r="N415" s="42">
        <f>'gminy otoczenia'!AT20</f>
        <v>281</v>
      </c>
      <c r="O415" s="42">
        <f>'gminy otoczenia'!AU20</f>
        <v>579</v>
      </c>
    </row>
    <row r="416" spans="2:15">
      <c r="B416" s="152">
        <f>'gminy otoczenia'!A21</f>
        <v>5003</v>
      </c>
      <c r="C416" s="144" t="str">
        <f>'gminy otoczenia'!G21</f>
        <v>Długołęka</v>
      </c>
      <c r="D416" s="42">
        <f>'gminy otoczenia'!H21</f>
        <v>10144</v>
      </c>
      <c r="E416" s="42">
        <f>'gminy otoczenia'!J21</f>
        <v>9532</v>
      </c>
      <c r="F416" s="42">
        <f>'gminy otoczenia'!AK21</f>
        <v>9052.9273408112495</v>
      </c>
      <c r="G416" s="42">
        <f>'gminy otoczenia'!AL21</f>
        <v>4524</v>
      </c>
      <c r="H416" s="42">
        <f>'gminy otoczenia'!AM21</f>
        <v>3796</v>
      </c>
      <c r="J416" s="146">
        <f>'gminy otoczenia'!A21</f>
        <v>5003</v>
      </c>
      <c r="K416" s="144" t="str">
        <f>'gminy otoczenia'!G21</f>
        <v>Długołęka</v>
      </c>
      <c r="L416" s="42">
        <f>'gminy otoczenia'!L21</f>
        <v>4513</v>
      </c>
      <c r="M416" s="42">
        <f>'gminy otoczenia'!AP21</f>
        <v>6220</v>
      </c>
      <c r="N416" s="42">
        <f>'gminy otoczenia'!AT21</f>
        <v>3110</v>
      </c>
      <c r="O416" s="42">
        <f>'gminy otoczenia'!AU21</f>
        <v>2944</v>
      </c>
    </row>
    <row r="417" spans="2:15">
      <c r="B417" s="152">
        <f>'gminy otoczenia'!A22</f>
        <v>5004</v>
      </c>
      <c r="C417" s="144" t="str">
        <f>'gminy otoczenia'!G22</f>
        <v>Długołęka</v>
      </c>
      <c r="D417" s="42">
        <f>'gminy otoczenia'!H22</f>
        <v>9365</v>
      </c>
      <c r="E417" s="42">
        <f>'gminy otoczenia'!J22</f>
        <v>8800</v>
      </c>
      <c r="F417" s="42">
        <f>'gminy otoczenia'!AK22</f>
        <v>8357.717226095152</v>
      </c>
      <c r="G417" s="42">
        <f>'gminy otoczenia'!AL22</f>
        <v>6162</v>
      </c>
      <c r="H417" s="42">
        <f>'gminy otoczenia'!AM22</f>
        <v>5550</v>
      </c>
      <c r="J417" s="146">
        <f>'gminy otoczenia'!A22</f>
        <v>5004</v>
      </c>
      <c r="K417" s="144" t="str">
        <f>'gminy otoczenia'!G22</f>
        <v>Długołęka</v>
      </c>
      <c r="L417" s="42">
        <f>'gminy otoczenia'!L22</f>
        <v>2560</v>
      </c>
      <c r="M417" s="42">
        <f>'gminy otoczenia'!AP22</f>
        <v>5029</v>
      </c>
      <c r="N417" s="42">
        <f>'gminy otoczenia'!AT22</f>
        <v>2539</v>
      </c>
      <c r="O417" s="42">
        <f>'gminy otoczenia'!AU22</f>
        <v>3424</v>
      </c>
    </row>
    <row r="418" spans="2:15">
      <c r="B418" s="152">
        <f>'gminy otoczenia'!A23</f>
        <v>5005</v>
      </c>
      <c r="C418" s="144" t="str">
        <f>'gminy otoczenia'!G23</f>
        <v>Długołęka</v>
      </c>
      <c r="D418" s="42">
        <f>'gminy otoczenia'!H23</f>
        <v>2881</v>
      </c>
      <c r="E418" s="42">
        <f>'gminy otoczenia'!J23</f>
        <v>2707</v>
      </c>
      <c r="F418" s="42">
        <f>'gminy otoczenia'!AK23</f>
        <v>2570.9477876181336</v>
      </c>
      <c r="G418" s="42">
        <f>'gminy otoczenia'!AL23</f>
        <v>860</v>
      </c>
      <c r="H418" s="42">
        <f>'gminy otoczenia'!AM23</f>
        <v>827</v>
      </c>
      <c r="J418" s="146">
        <f>'gminy otoczenia'!A23</f>
        <v>5005</v>
      </c>
      <c r="K418" s="144" t="str">
        <f>'gminy otoczenia'!G23</f>
        <v>Długołęka</v>
      </c>
      <c r="L418" s="42">
        <f>'gminy otoczenia'!L23</f>
        <v>703</v>
      </c>
      <c r="M418" s="42">
        <f>'gminy otoczenia'!AP23</f>
        <v>670</v>
      </c>
      <c r="N418" s="42">
        <f>'gminy otoczenia'!AT23</f>
        <v>554</v>
      </c>
      <c r="O418" s="42">
        <f>'gminy otoczenia'!AU23</f>
        <v>653</v>
      </c>
    </row>
    <row r="419" spans="2:15">
      <c r="B419" s="152">
        <f>'gminy otoczenia'!A24</f>
        <v>6001</v>
      </c>
      <c r="C419" s="144" t="str">
        <f>'gminy otoczenia'!G24</f>
        <v>Oleśnica</v>
      </c>
      <c r="D419" s="42">
        <f>'gminy otoczenia'!H24</f>
        <v>35946</v>
      </c>
      <c r="E419" s="42">
        <f>'gminy otoczenia'!J24</f>
        <v>34179</v>
      </c>
      <c r="F419" s="42">
        <f>'gminy otoczenia'!AK24</f>
        <v>32461.183758034796</v>
      </c>
      <c r="G419" s="42">
        <f>'gminy otoczenia'!AL24</f>
        <v>7971</v>
      </c>
      <c r="H419" s="42">
        <f>'gminy otoczenia'!AM24</f>
        <v>4599</v>
      </c>
      <c r="J419" s="146">
        <f>'gminy otoczenia'!A24</f>
        <v>6001</v>
      </c>
      <c r="K419" s="144" t="str">
        <f>'gminy otoczenia'!G24</f>
        <v>Oleśnica</v>
      </c>
      <c r="L419" s="42">
        <f>'gminy otoczenia'!L24</f>
        <v>11516</v>
      </c>
      <c r="M419" s="42">
        <f>'gminy otoczenia'!AP24</f>
        <v>7369</v>
      </c>
      <c r="N419" s="42">
        <f>'gminy otoczenia'!AT24</f>
        <v>7822</v>
      </c>
      <c r="O419" s="42">
        <f>'gminy otoczenia'!AU24</f>
        <v>3519</v>
      </c>
    </row>
    <row r="420" spans="2:15">
      <c r="B420" s="152">
        <f>'gminy otoczenia'!A25</f>
        <v>6002</v>
      </c>
      <c r="C420" s="144" t="str">
        <f>'gminy otoczenia'!G25</f>
        <v>Oleśnica</v>
      </c>
      <c r="D420" s="42">
        <f>'gminy otoczenia'!H25</f>
        <v>7183</v>
      </c>
      <c r="E420" s="42">
        <f>'gminy otoczenia'!J25</f>
        <v>6821</v>
      </c>
      <c r="F420" s="42">
        <f>'gminy otoczenia'!AK25</f>
        <v>6478.1805908176175</v>
      </c>
      <c r="G420" s="42">
        <f>'gminy otoczenia'!AL25</f>
        <v>2029</v>
      </c>
      <c r="H420" s="42">
        <f>'gminy otoczenia'!AM25</f>
        <v>1872</v>
      </c>
      <c r="J420" s="146">
        <f>'gminy otoczenia'!A25</f>
        <v>6002</v>
      </c>
      <c r="K420" s="144" t="str">
        <f>'gminy otoczenia'!G25</f>
        <v>Oleśnica</v>
      </c>
      <c r="L420" s="42">
        <f>'gminy otoczenia'!L25</f>
        <v>3071</v>
      </c>
      <c r="M420" s="42">
        <f>'gminy otoczenia'!AP25</f>
        <v>1568</v>
      </c>
      <c r="N420" s="42">
        <f>'gminy otoczenia'!AT25</f>
        <v>1341</v>
      </c>
      <c r="O420" s="42">
        <f>'gminy otoczenia'!AU25</f>
        <v>1507</v>
      </c>
    </row>
    <row r="421" spans="2:15">
      <c r="B421" s="152">
        <f>'gminy otoczenia'!A26</f>
        <v>6003</v>
      </c>
      <c r="C421" s="144" t="str">
        <f>'gminy otoczenia'!G26</f>
        <v>Oleśnica</v>
      </c>
      <c r="D421" s="42">
        <f>'gminy otoczenia'!H26</f>
        <v>5843</v>
      </c>
      <c r="E421" s="42">
        <f>'gminy otoczenia'!J26</f>
        <v>5549</v>
      </c>
      <c r="F421" s="42">
        <f>'gminy otoczenia'!AK26</f>
        <v>5270.1105554093183</v>
      </c>
      <c r="G421" s="42">
        <f>'gminy otoczenia'!AL26</f>
        <v>1402</v>
      </c>
      <c r="H421" s="42">
        <f>'gminy otoczenia'!AM26</f>
        <v>1568</v>
      </c>
      <c r="J421" s="146">
        <f>'gminy otoczenia'!A26</f>
        <v>6003</v>
      </c>
      <c r="K421" s="144" t="str">
        <f>'gminy otoczenia'!G26</f>
        <v>Oleśnica</v>
      </c>
      <c r="L421" s="42">
        <f>'gminy otoczenia'!L26</f>
        <v>1388</v>
      </c>
      <c r="M421" s="42">
        <f>'gminy otoczenia'!AP26</f>
        <v>1733</v>
      </c>
      <c r="N421" s="42">
        <f>'gminy otoczenia'!AT26</f>
        <v>1141</v>
      </c>
      <c r="O421" s="42">
        <f>'gminy otoczenia'!AU26</f>
        <v>1498</v>
      </c>
    </row>
    <row r="422" spans="2:15">
      <c r="B422" s="152">
        <f>'gminy otoczenia'!A27</f>
        <v>7001</v>
      </c>
      <c r="C422" s="144" t="str">
        <f>'gminy otoczenia'!G27</f>
        <v>Wisznia Mała</v>
      </c>
      <c r="D422" s="42">
        <f>'gminy otoczenia'!H27</f>
        <v>3458</v>
      </c>
      <c r="E422" s="42">
        <f>'gminy otoczenia'!J27</f>
        <v>3301</v>
      </c>
      <c r="F422" s="42">
        <f>'gminy otoczenia'!AK27</f>
        <v>3135.0937003795566</v>
      </c>
      <c r="G422" s="42">
        <f>'gminy otoczenia'!AL27</f>
        <v>863</v>
      </c>
      <c r="H422" s="42">
        <f>'gminy otoczenia'!AM27</f>
        <v>995</v>
      </c>
      <c r="J422" s="146">
        <f>'gminy otoczenia'!A27</f>
        <v>7001</v>
      </c>
      <c r="K422" s="144" t="str">
        <f>'gminy otoczenia'!G27</f>
        <v>Wisznia Mała</v>
      </c>
      <c r="L422" s="42">
        <f>'gminy otoczenia'!L27</f>
        <v>896</v>
      </c>
      <c r="M422" s="42">
        <f>'gminy otoczenia'!AP27</f>
        <v>979</v>
      </c>
      <c r="N422" s="42">
        <f>'gminy otoczenia'!AT27</f>
        <v>544</v>
      </c>
      <c r="O422" s="42">
        <f>'gminy otoczenia'!AU27</f>
        <v>886</v>
      </c>
    </row>
    <row r="423" spans="2:15">
      <c r="B423" s="152">
        <f>'gminy otoczenia'!A28</f>
        <v>7002</v>
      </c>
      <c r="C423" s="144" t="str">
        <f>'gminy otoczenia'!G28</f>
        <v>Wisznia Mała</v>
      </c>
      <c r="D423" s="42">
        <f>'gminy otoczenia'!H28</f>
        <v>6104</v>
      </c>
      <c r="E423" s="42">
        <f>'gminy otoczenia'!J28</f>
        <v>5827</v>
      </c>
      <c r="F423" s="42">
        <f>'gminy otoczenia'!AK28</f>
        <v>5534.1384405064146</v>
      </c>
      <c r="G423" s="42">
        <f>'gminy otoczenia'!AL28</f>
        <v>2519</v>
      </c>
      <c r="H423" s="42">
        <f>'gminy otoczenia'!AM28</f>
        <v>2504</v>
      </c>
      <c r="J423" s="146">
        <f>'gminy otoczenia'!A28</f>
        <v>7002</v>
      </c>
      <c r="K423" s="144" t="str">
        <f>'gminy otoczenia'!G28</f>
        <v>Wisznia Mała</v>
      </c>
      <c r="L423" s="42">
        <f>'gminy otoczenia'!L28</f>
        <v>2149</v>
      </c>
      <c r="M423" s="42">
        <f>'gminy otoczenia'!AP28</f>
        <v>2177</v>
      </c>
      <c r="N423" s="42">
        <f>'gminy otoczenia'!AT28</f>
        <v>1462</v>
      </c>
      <c r="O423" s="42">
        <f>'gminy otoczenia'!AU28</f>
        <v>1555</v>
      </c>
    </row>
    <row r="424" spans="2:15">
      <c r="B424" s="152">
        <f>'gminy otoczenia'!A29</f>
        <v>8001</v>
      </c>
      <c r="C424" s="144" t="str">
        <f>'gminy otoczenia'!G29</f>
        <v>Trzebnica</v>
      </c>
      <c r="D424" s="42">
        <f>'gminy otoczenia'!H29</f>
        <v>12625</v>
      </c>
      <c r="E424" s="42">
        <f>'gminy otoczenia'!J29</f>
        <v>12009</v>
      </c>
      <c r="F424" s="42">
        <f>'gminy otoczenia'!AK29</f>
        <v>11405.434791838261</v>
      </c>
      <c r="G424" s="42">
        <f>'gminy otoczenia'!AL29</f>
        <v>2734</v>
      </c>
      <c r="H424" s="42">
        <f>'gminy otoczenia'!AM29</f>
        <v>1637</v>
      </c>
      <c r="J424" s="146">
        <f>'gminy otoczenia'!A29</f>
        <v>8001</v>
      </c>
      <c r="K424" s="144" t="str">
        <f>'gminy otoczenia'!G29</f>
        <v>Trzebnica</v>
      </c>
      <c r="L424" s="42">
        <f>'gminy otoczenia'!L29</f>
        <v>6524</v>
      </c>
      <c r="M424" s="42">
        <f>'gminy otoczenia'!AP29</f>
        <v>3309</v>
      </c>
      <c r="N424" s="42">
        <f>'gminy otoczenia'!AT29</f>
        <v>3504</v>
      </c>
      <c r="O424" s="42">
        <f>'gminy otoczenia'!AU29</f>
        <v>1495</v>
      </c>
    </row>
    <row r="425" spans="2:15">
      <c r="B425" s="152">
        <f>'gminy otoczenia'!A30</f>
        <v>8002</v>
      </c>
      <c r="C425" s="144" t="str">
        <f>'gminy otoczenia'!G30</f>
        <v>Trzebnica</v>
      </c>
      <c r="D425" s="42">
        <f>'gminy otoczenia'!H30</f>
        <v>1975</v>
      </c>
      <c r="E425" s="42">
        <f>'gminy otoczenia'!J30</f>
        <v>1869</v>
      </c>
      <c r="F425" s="42">
        <f>'gminy otoczenia'!AK30</f>
        <v>1775.0651699513453</v>
      </c>
      <c r="G425" s="42">
        <f>'gminy otoczenia'!AL30</f>
        <v>752</v>
      </c>
      <c r="H425" s="42">
        <f>'gminy otoczenia'!AM30</f>
        <v>787</v>
      </c>
      <c r="J425" s="146">
        <f>'gminy otoczenia'!A30</f>
        <v>8002</v>
      </c>
      <c r="K425" s="144" t="str">
        <f>'gminy otoczenia'!G30</f>
        <v>Trzebnica</v>
      </c>
      <c r="L425" s="42">
        <f>'gminy otoczenia'!L30</f>
        <v>429</v>
      </c>
      <c r="M425" s="42">
        <f>'gminy otoczenia'!AP30</f>
        <v>654</v>
      </c>
      <c r="N425" s="42">
        <f>'gminy otoczenia'!AT30</f>
        <v>309</v>
      </c>
      <c r="O425" s="42">
        <f>'gminy otoczenia'!AU30</f>
        <v>699</v>
      </c>
    </row>
    <row r="426" spans="2:15">
      <c r="B426" s="152">
        <f>'gminy otoczenia'!A31</f>
        <v>8003</v>
      </c>
      <c r="C426" s="144" t="str">
        <f>'gminy otoczenia'!G31</f>
        <v>Trzebnica</v>
      </c>
      <c r="D426" s="42">
        <f>'gminy otoczenia'!H31</f>
        <v>3983</v>
      </c>
      <c r="E426" s="42">
        <f>'gminy otoczenia'!J31</f>
        <v>3770</v>
      </c>
      <c r="F426" s="42">
        <f>'gminy otoczenia'!AK31</f>
        <v>3580.5220389066735</v>
      </c>
      <c r="G426" s="42">
        <f>'gminy otoczenia'!AL31</f>
        <v>946</v>
      </c>
      <c r="H426" s="42">
        <f>'gminy otoczenia'!AM31</f>
        <v>884</v>
      </c>
      <c r="J426" s="146">
        <f>'gminy otoczenia'!A31</f>
        <v>8003</v>
      </c>
      <c r="K426" s="144" t="str">
        <f>'gminy otoczenia'!G31</f>
        <v>Trzebnica</v>
      </c>
      <c r="L426" s="42">
        <f>'gminy otoczenia'!L31</f>
        <v>2007</v>
      </c>
      <c r="M426" s="42">
        <f>'gminy otoczenia'!AP31</f>
        <v>769</v>
      </c>
      <c r="N426" s="42">
        <f>'gminy otoczenia'!AT31</f>
        <v>469</v>
      </c>
      <c r="O426" s="42">
        <f>'gminy otoczenia'!AU31</f>
        <v>681</v>
      </c>
    </row>
    <row r="427" spans="2:15">
      <c r="B427" s="152">
        <f>'gminy otoczenia'!A32</f>
        <v>8004</v>
      </c>
      <c r="C427" s="144" t="str">
        <f>'gminy otoczenia'!G32</f>
        <v>Trzebnica</v>
      </c>
      <c r="D427" s="42">
        <f>'gminy otoczenia'!H32</f>
        <v>3880</v>
      </c>
      <c r="E427" s="42">
        <f>'gminy otoczenia'!J32</f>
        <v>3673</v>
      </c>
      <c r="F427" s="42">
        <f>'gminy otoczenia'!AK32</f>
        <v>3488.3972013008515</v>
      </c>
      <c r="G427" s="42">
        <f>'gminy otoczenia'!AL32</f>
        <v>1557</v>
      </c>
      <c r="H427" s="42">
        <f>'gminy otoczenia'!AM32</f>
        <v>1610</v>
      </c>
      <c r="J427" s="146">
        <f>'gminy otoczenia'!A32</f>
        <v>8004</v>
      </c>
      <c r="K427" s="144" t="str">
        <f>'gminy otoczenia'!G32</f>
        <v>Trzebnica</v>
      </c>
      <c r="L427" s="42">
        <f>'gminy otoczenia'!L32</f>
        <v>1000</v>
      </c>
      <c r="M427" s="42">
        <f>'gminy otoczenia'!AP32</f>
        <v>1292</v>
      </c>
      <c r="N427" s="42">
        <f>'gminy otoczenia'!AT32</f>
        <v>787</v>
      </c>
      <c r="O427" s="42">
        <f>'gminy otoczenia'!AU32</f>
        <v>1230</v>
      </c>
    </row>
    <row r="428" spans="2:15">
      <c r="B428" s="152">
        <f>'gminy otoczenia'!A33</f>
        <v>8005</v>
      </c>
      <c r="C428" s="144" t="str">
        <f>'gminy otoczenia'!G33</f>
        <v>Trzebnica</v>
      </c>
      <c r="D428" s="42">
        <f>'gminy otoczenia'!H33</f>
        <v>808</v>
      </c>
      <c r="E428" s="42">
        <f>'gminy otoczenia'!J33</f>
        <v>764</v>
      </c>
      <c r="F428" s="42">
        <f>'gminy otoczenia'!AK33</f>
        <v>725.60181372007924</v>
      </c>
      <c r="G428" s="42">
        <f>'gminy otoczenia'!AL33</f>
        <v>584</v>
      </c>
      <c r="H428" s="42">
        <f>'gminy otoczenia'!AM33</f>
        <v>849</v>
      </c>
      <c r="J428" s="146">
        <f>'gminy otoczenia'!A33</f>
        <v>8005</v>
      </c>
      <c r="K428" s="144" t="str">
        <f>'gminy otoczenia'!G33</f>
        <v>Trzebnica</v>
      </c>
      <c r="L428" s="42">
        <f>'gminy otoczenia'!L33</f>
        <v>160</v>
      </c>
      <c r="M428" s="42">
        <f>'gminy otoczenia'!AP33</f>
        <v>309</v>
      </c>
      <c r="N428" s="42">
        <f>'gminy otoczenia'!AT33</f>
        <v>185</v>
      </c>
      <c r="O428" s="42">
        <f>'gminy otoczenia'!AU33</f>
        <v>734</v>
      </c>
    </row>
    <row r="429" spans="2:15">
      <c r="B429" s="152">
        <f>'gminy otoczenia'!A34</f>
        <v>9001</v>
      </c>
      <c r="C429" s="144" t="str">
        <f>'gminy otoczenia'!G34</f>
        <v>Oborniki Śląskie</v>
      </c>
      <c r="D429" s="42">
        <f>'gminy otoczenia'!H34</f>
        <v>8742</v>
      </c>
      <c r="E429" s="42">
        <f>'gminy otoczenia'!J34</f>
        <v>8350</v>
      </c>
      <c r="F429" s="42">
        <f>'gminy otoczenia'!AK34</f>
        <v>7930.3339588516501</v>
      </c>
      <c r="G429" s="42">
        <f>'gminy otoczenia'!AL34</f>
        <v>1784</v>
      </c>
      <c r="H429" s="42">
        <f>'gminy otoczenia'!AM34</f>
        <v>1336</v>
      </c>
      <c r="J429" s="146">
        <f>'gminy otoczenia'!A34</f>
        <v>9001</v>
      </c>
      <c r="K429" s="144" t="str">
        <f>'gminy otoczenia'!G34</f>
        <v>Oborniki Śląskie</v>
      </c>
      <c r="L429" s="42">
        <f>'gminy otoczenia'!L34</f>
        <v>3434</v>
      </c>
      <c r="M429" s="42">
        <f>'gminy otoczenia'!AP34</f>
        <v>2145</v>
      </c>
      <c r="N429" s="42">
        <f>'gminy otoczenia'!AT34</f>
        <v>1696</v>
      </c>
      <c r="O429" s="42">
        <f>'gminy otoczenia'!AU34</f>
        <v>1028</v>
      </c>
    </row>
    <row r="430" spans="2:15">
      <c r="B430" s="152">
        <f>'gminy otoczenia'!A35</f>
        <v>9002</v>
      </c>
      <c r="C430" s="144" t="str">
        <f>'gminy otoczenia'!G35</f>
        <v>Oborniki Śląskie</v>
      </c>
      <c r="D430" s="42">
        <f>'gminy otoczenia'!H35</f>
        <v>5940</v>
      </c>
      <c r="E430" s="42">
        <f>'gminy otoczenia'!J35</f>
        <v>5650</v>
      </c>
      <c r="F430" s="42">
        <f>'gminy otoczenia'!AK35</f>
        <v>5366.0343553906368</v>
      </c>
      <c r="G430" s="42">
        <f>'gminy otoczenia'!AL35</f>
        <v>3147</v>
      </c>
      <c r="H430" s="42">
        <f>'gminy otoczenia'!AM35</f>
        <v>2549</v>
      </c>
      <c r="J430" s="146">
        <f>'gminy otoczenia'!A35</f>
        <v>9002</v>
      </c>
      <c r="K430" s="144" t="str">
        <f>'gminy otoczenia'!G35</f>
        <v>Oborniki Śląskie</v>
      </c>
      <c r="L430" s="42">
        <f>'gminy otoczenia'!L35</f>
        <v>1647</v>
      </c>
      <c r="M430" s="42">
        <f>'gminy otoczenia'!AP35</f>
        <v>2355</v>
      </c>
      <c r="N430" s="42">
        <f>'gminy otoczenia'!AT35</f>
        <v>1740</v>
      </c>
      <c r="O430" s="42">
        <f>'gminy otoczenia'!AU35</f>
        <v>1608</v>
      </c>
    </row>
    <row r="431" spans="2:15">
      <c r="B431" s="152">
        <f>'gminy otoczenia'!A36</f>
        <v>9003</v>
      </c>
      <c r="C431" s="144" t="str">
        <f>'gminy otoczenia'!G36</f>
        <v>Oborniki Śląskie</v>
      </c>
      <c r="D431" s="42">
        <f>'gminy otoczenia'!H36</f>
        <v>4729</v>
      </c>
      <c r="E431" s="42">
        <f>'gminy otoczenia'!J36</f>
        <v>4498</v>
      </c>
      <c r="F431" s="42">
        <f>'gminy otoczenia'!AK36</f>
        <v>4271.9331912472717</v>
      </c>
      <c r="G431" s="42">
        <f>'gminy otoczenia'!AL36</f>
        <v>738</v>
      </c>
      <c r="H431" s="42">
        <f>'gminy otoczenia'!AM36</f>
        <v>571</v>
      </c>
      <c r="J431" s="146">
        <f>'gminy otoczenia'!A36</f>
        <v>9003</v>
      </c>
      <c r="K431" s="144" t="str">
        <f>'gminy otoczenia'!G36</f>
        <v>Oborniki Śląskie</v>
      </c>
      <c r="L431" s="42">
        <f>'gminy otoczenia'!L36</f>
        <v>1716</v>
      </c>
      <c r="M431" s="42">
        <f>'gminy otoczenia'!AP36</f>
        <v>413</v>
      </c>
      <c r="N431" s="42">
        <f>'gminy otoczenia'!AT36</f>
        <v>413</v>
      </c>
      <c r="O431" s="42">
        <f>'gminy otoczenia'!AU36</f>
        <v>404</v>
      </c>
    </row>
    <row r="432" spans="2:15">
      <c r="B432" s="152">
        <f>'gminy otoczenia'!A37</f>
        <v>10001</v>
      </c>
      <c r="C432" s="144" t="str">
        <f>'gminy otoczenia'!G37</f>
        <v>Miękinia</v>
      </c>
      <c r="D432" s="42">
        <f>'gminy otoczenia'!H37</f>
        <v>5712</v>
      </c>
      <c r="E432" s="42">
        <f>'gminy otoczenia'!J37</f>
        <v>5411</v>
      </c>
      <c r="F432" s="42">
        <f>'gminy otoczenia'!AK37</f>
        <v>5139.0463534546443</v>
      </c>
      <c r="G432" s="42">
        <f>'gminy otoczenia'!AL37</f>
        <v>825</v>
      </c>
      <c r="H432" s="42">
        <f>'gminy otoczenia'!AM37</f>
        <v>1112</v>
      </c>
      <c r="J432" s="146">
        <f>'gminy otoczenia'!A37</f>
        <v>10001</v>
      </c>
      <c r="K432" s="144" t="str">
        <f>'gminy otoczenia'!G37</f>
        <v>Miękinia</v>
      </c>
      <c r="L432" s="42">
        <f>'gminy otoczenia'!L37</f>
        <v>1278</v>
      </c>
      <c r="M432" s="42">
        <f>'gminy otoczenia'!AP37</f>
        <v>1162</v>
      </c>
      <c r="N432" s="42">
        <f>'gminy otoczenia'!AT37</f>
        <v>766</v>
      </c>
      <c r="O432" s="42">
        <f>'gminy otoczenia'!AU37</f>
        <v>1087</v>
      </c>
    </row>
    <row r="433" spans="2:15">
      <c r="B433" s="152">
        <f>'gminy otoczenia'!A38</f>
        <v>10002</v>
      </c>
      <c r="C433" s="144" t="str">
        <f>'gminy otoczenia'!G38</f>
        <v>Miękinia</v>
      </c>
      <c r="D433" s="42">
        <f>'gminy otoczenia'!H38</f>
        <v>4720</v>
      </c>
      <c r="E433" s="42">
        <f>'gminy otoczenia'!J38</f>
        <v>4471</v>
      </c>
      <c r="F433" s="42">
        <f>'gminy otoczenia'!AK38</f>
        <v>4246.2901952126622</v>
      </c>
      <c r="G433" s="42">
        <f>'gminy otoczenia'!AL38</f>
        <v>2317</v>
      </c>
      <c r="H433" s="42">
        <f>'gminy otoczenia'!AM38</f>
        <v>2435</v>
      </c>
      <c r="J433" s="146">
        <f>'gminy otoczenia'!A38</f>
        <v>10002</v>
      </c>
      <c r="K433" s="144" t="str">
        <f>'gminy otoczenia'!G38</f>
        <v>Miękinia</v>
      </c>
      <c r="L433" s="42">
        <f>'gminy otoczenia'!L38</f>
        <v>2084</v>
      </c>
      <c r="M433" s="42">
        <f>'gminy otoczenia'!AP38</f>
        <v>2233</v>
      </c>
      <c r="N433" s="42">
        <f>'gminy otoczenia'!AT38</f>
        <v>1230</v>
      </c>
      <c r="O433" s="42">
        <f>'gminy otoczenia'!AU38</f>
        <v>1693</v>
      </c>
    </row>
    <row r="434" spans="2:15">
      <c r="B434" s="152">
        <f>'gminy otoczenia'!A39</f>
        <v>10003</v>
      </c>
      <c r="C434" s="144" t="str">
        <f>'gminy otoczenia'!G39</f>
        <v>Miękinia</v>
      </c>
      <c r="D434" s="42">
        <f>'gminy otoczenia'!H39</f>
        <v>4437</v>
      </c>
      <c r="E434" s="42">
        <f>'gminy otoczenia'!J39</f>
        <v>4203</v>
      </c>
      <c r="F434" s="42">
        <f>'gminy otoczenia'!AK39</f>
        <v>3991.7597160543096</v>
      </c>
      <c r="G434" s="42">
        <f>'gminy otoczenia'!AL39</f>
        <v>1390</v>
      </c>
      <c r="H434" s="42">
        <f>'gminy otoczenia'!AM39</f>
        <v>1592</v>
      </c>
      <c r="J434" s="146">
        <f>'gminy otoczenia'!A39</f>
        <v>10003</v>
      </c>
      <c r="K434" s="144" t="str">
        <f>'gminy otoczenia'!G39</f>
        <v>Miękinia</v>
      </c>
      <c r="L434" s="42">
        <f>'gminy otoczenia'!L39</f>
        <v>2420</v>
      </c>
      <c r="M434" s="42">
        <f>'gminy otoczenia'!AP39</f>
        <v>2494</v>
      </c>
      <c r="N434" s="42">
        <f>'gminy otoczenia'!AT39</f>
        <v>1137</v>
      </c>
      <c r="O434" s="42">
        <f>'gminy otoczenia'!AU39</f>
        <v>1213</v>
      </c>
    </row>
    <row r="435" spans="2:15">
      <c r="B435" s="152">
        <f>'gminy otoczenia'!A40</f>
        <v>11001</v>
      </c>
      <c r="C435" s="144" t="str">
        <f>'gminy otoczenia'!G40</f>
        <v>Brzeg Dolny</v>
      </c>
      <c r="D435" s="42">
        <f>'gminy otoczenia'!H40</f>
        <v>12163</v>
      </c>
      <c r="E435" s="42">
        <f>'gminy otoczenia'!J40</f>
        <v>11575</v>
      </c>
      <c r="F435" s="42">
        <f>'gminy otoczenia'!AK40</f>
        <v>10993.247374096749</v>
      </c>
      <c r="G435" s="42">
        <f>'gminy otoczenia'!AL40</f>
        <v>6134</v>
      </c>
      <c r="H435" s="42">
        <f>'gminy otoczenia'!AM40</f>
        <v>3311</v>
      </c>
      <c r="J435" s="146">
        <f>'gminy otoczenia'!A40</f>
        <v>11001</v>
      </c>
      <c r="K435" s="144" t="str">
        <f>'gminy otoczenia'!G40</f>
        <v>Brzeg Dolny</v>
      </c>
      <c r="L435" s="42">
        <f>'gminy otoczenia'!L40</f>
        <v>5066</v>
      </c>
      <c r="M435" s="42">
        <f>'gminy otoczenia'!AP40</f>
        <v>6237</v>
      </c>
      <c r="N435" s="42">
        <f>'gminy otoczenia'!AT40</f>
        <v>5518</v>
      </c>
      <c r="O435" s="42">
        <f>'gminy otoczenia'!AU40</f>
        <v>2387</v>
      </c>
    </row>
    <row r="436" spans="2:15">
      <c r="B436" s="152">
        <f>'gminy otoczenia'!A41</f>
        <v>11002</v>
      </c>
      <c r="C436" s="144" t="str">
        <f>'gminy otoczenia'!G41</f>
        <v>Brzeg Dolny</v>
      </c>
      <c r="D436" s="42">
        <f>'gminy otoczenia'!H41</f>
        <v>1561</v>
      </c>
      <c r="E436" s="42">
        <f>'gminy otoczenia'!J41</f>
        <v>1472</v>
      </c>
      <c r="F436" s="42">
        <f>'gminy otoczenia'!AK41</f>
        <v>1398.0181541831892</v>
      </c>
      <c r="G436" s="42">
        <f>'gminy otoczenia'!AL41</f>
        <v>393</v>
      </c>
      <c r="H436" s="42">
        <f>'gminy otoczenia'!AM41</f>
        <v>333</v>
      </c>
      <c r="J436" s="146">
        <f>'gminy otoczenia'!A41</f>
        <v>11002</v>
      </c>
      <c r="K436" s="144" t="str">
        <f>'gminy otoczenia'!G41</f>
        <v>Brzeg Dolny</v>
      </c>
      <c r="L436" s="42">
        <f>'gminy otoczenia'!L41</f>
        <v>272</v>
      </c>
      <c r="M436" s="42">
        <f>'gminy otoczenia'!AP41</f>
        <v>419</v>
      </c>
      <c r="N436" s="42">
        <f>'gminy otoczenia'!AT41</f>
        <v>376</v>
      </c>
      <c r="O436" s="42">
        <f>'gminy otoczenia'!AU41</f>
        <v>333</v>
      </c>
    </row>
    <row r="437" spans="2:15">
      <c r="B437" s="152">
        <f>'gminy otoczenia'!A42</f>
        <v>11003</v>
      </c>
      <c r="C437" s="144" t="str">
        <f>'gminy otoczenia'!G42</f>
        <v>Brzeg Dolny</v>
      </c>
      <c r="D437" s="42">
        <f>'gminy otoczenia'!H42</f>
        <v>1950</v>
      </c>
      <c r="E437" s="42">
        <f>'gminy otoczenia'!J42</f>
        <v>1838</v>
      </c>
      <c r="F437" s="42">
        <f>'gminy otoczenia'!AK42</f>
        <v>1745.6232115412374</v>
      </c>
      <c r="G437" s="42">
        <f>'gminy otoczenia'!AL42</f>
        <v>590</v>
      </c>
      <c r="H437" s="42">
        <f>'gminy otoczenia'!AM42</f>
        <v>607</v>
      </c>
      <c r="J437" s="146">
        <f>'gminy otoczenia'!A42</f>
        <v>11003</v>
      </c>
      <c r="K437" s="144" t="str">
        <f>'gminy otoczenia'!G42</f>
        <v>Brzeg Dolny</v>
      </c>
      <c r="L437" s="42">
        <f>'gminy otoczenia'!L42</f>
        <v>556</v>
      </c>
      <c r="M437" s="42">
        <f>'gminy otoczenia'!AP42</f>
        <v>342</v>
      </c>
      <c r="N437" s="42">
        <f>'gminy otoczenia'!AT42</f>
        <v>376</v>
      </c>
      <c r="O437" s="42">
        <f>'gminy otoczenia'!AU42</f>
        <v>564</v>
      </c>
    </row>
    <row r="438" spans="2:15">
      <c r="B438" s="152">
        <f>'gminy otoczenia'!A43</f>
        <v>12001</v>
      </c>
      <c r="C438" s="144" t="str">
        <f>'gminy otoczenia'!G43</f>
        <v>Środa Śląska</v>
      </c>
      <c r="D438" s="42">
        <f>'gminy otoczenia'!H43</f>
        <v>8917</v>
      </c>
      <c r="E438" s="42">
        <f>'gminy otoczenia'!J43</f>
        <v>8490</v>
      </c>
      <c r="F438" s="42">
        <f>'gminy otoczenia'!AK43</f>
        <v>8063.2976419940733</v>
      </c>
      <c r="G438" s="42">
        <f>'gminy otoczenia'!AL43</f>
        <v>1403</v>
      </c>
      <c r="H438" s="42">
        <f>'gminy otoczenia'!AM43</f>
        <v>1356</v>
      </c>
      <c r="J438" s="146">
        <f>'gminy otoczenia'!A43</f>
        <v>12001</v>
      </c>
      <c r="K438" s="144" t="str">
        <f>'gminy otoczenia'!G43</f>
        <v>Środa Śląska</v>
      </c>
      <c r="L438" s="42">
        <f>'gminy otoczenia'!L43</f>
        <v>5035</v>
      </c>
      <c r="M438" s="42">
        <f>'gminy otoczenia'!AP43</f>
        <v>2025</v>
      </c>
      <c r="N438" s="42">
        <f>'gminy otoczenia'!AT43</f>
        <v>141</v>
      </c>
      <c r="O438" s="42">
        <f>'gminy otoczenia'!AU43</f>
        <v>1431</v>
      </c>
    </row>
    <row r="439" spans="2:15">
      <c r="B439" s="152">
        <f>'gminy otoczenia'!A44</f>
        <v>12002</v>
      </c>
      <c r="C439" s="144" t="str">
        <f>'gminy otoczenia'!G44</f>
        <v>Środa Śląska</v>
      </c>
      <c r="D439" s="42">
        <f>'gminy otoczenia'!H44</f>
        <v>2635</v>
      </c>
      <c r="E439" s="42">
        <f>'gminy otoczenia'!J44</f>
        <v>2511</v>
      </c>
      <c r="F439" s="42">
        <f>'gminy otoczenia'!AK44</f>
        <v>2384.7986312187418</v>
      </c>
      <c r="G439" s="42">
        <f>'gminy otoczenia'!AL44</f>
        <v>697</v>
      </c>
      <c r="H439" s="42">
        <f>'gminy otoczenia'!AM44</f>
        <v>612</v>
      </c>
      <c r="J439" s="146">
        <f>'gminy otoczenia'!A44</f>
        <v>12002</v>
      </c>
      <c r="K439" s="144" t="str">
        <f>'gminy otoczenia'!G44</f>
        <v>Środa Śląska</v>
      </c>
      <c r="L439" s="42">
        <f>'gminy otoczenia'!L44</f>
        <v>2057</v>
      </c>
      <c r="M439" s="42">
        <f>'gminy otoczenia'!AP44</f>
        <v>2195</v>
      </c>
      <c r="N439" s="42">
        <f>'gminy otoczenia'!AT44</f>
        <v>75</v>
      </c>
      <c r="O439" s="42">
        <f>'gminy otoczenia'!AU44</f>
        <v>489</v>
      </c>
    </row>
    <row r="440" spans="2:15">
      <c r="B440" s="152">
        <f>'gminy otoczenia'!A45</f>
        <v>12003</v>
      </c>
      <c r="C440" s="144" t="str">
        <f>'gminy otoczenia'!G45</f>
        <v>Środa Śląska</v>
      </c>
      <c r="D440" s="42">
        <f>'gminy otoczenia'!H45</f>
        <v>3293</v>
      </c>
      <c r="E440" s="42">
        <f>'gminy otoczenia'!J45</f>
        <v>3139</v>
      </c>
      <c r="F440" s="42">
        <f>'gminy otoczenia'!AK45</f>
        <v>2981.235724171896</v>
      </c>
      <c r="G440" s="42">
        <f>'gminy otoczenia'!AL45</f>
        <v>876</v>
      </c>
      <c r="H440" s="42">
        <f>'gminy otoczenia'!AM45</f>
        <v>932</v>
      </c>
      <c r="J440" s="146">
        <f>'gminy otoczenia'!A45</f>
        <v>12003</v>
      </c>
      <c r="K440" s="144" t="str">
        <f>'gminy otoczenia'!G45</f>
        <v>Środa Śląska</v>
      </c>
      <c r="L440" s="42">
        <f>'gminy otoczenia'!L45</f>
        <v>826</v>
      </c>
      <c r="M440" s="42">
        <f>'gminy otoczenia'!AP45</f>
        <v>668</v>
      </c>
      <c r="N440" s="42">
        <f>'gminy otoczenia'!AT45</f>
        <v>160</v>
      </c>
      <c r="O440" s="42">
        <f>'gminy otoczenia'!AU45</f>
        <v>763</v>
      </c>
    </row>
    <row r="441" spans="2:15">
      <c r="B441" s="152">
        <f>'gminy otoczenia'!A46</f>
        <v>12004</v>
      </c>
      <c r="C441" s="144" t="str">
        <f>'gminy otoczenia'!G46</f>
        <v>Środa Śląska</v>
      </c>
      <c r="D441" s="42">
        <f>'gminy otoczenia'!H46</f>
        <v>3331</v>
      </c>
      <c r="E441" s="42">
        <f>'gminy otoczenia'!J46</f>
        <v>3175</v>
      </c>
      <c r="F441" s="42">
        <f>'gminy otoczenia'!AK46</f>
        <v>3015.4263855513759</v>
      </c>
      <c r="G441" s="42">
        <f>'gminy otoczenia'!AL46</f>
        <v>47</v>
      </c>
      <c r="H441" s="42">
        <f>'gminy otoczenia'!AM46</f>
        <v>75</v>
      </c>
      <c r="J441" s="146">
        <f>'gminy otoczenia'!A46</f>
        <v>12004</v>
      </c>
      <c r="K441" s="144" t="str">
        <f>'gminy otoczenia'!G46</f>
        <v>Środa Śląska</v>
      </c>
      <c r="L441" s="42">
        <f>'gminy otoczenia'!L46</f>
        <v>698</v>
      </c>
      <c r="M441" s="42">
        <f>'gminy otoczenia'!AP46</f>
        <v>56</v>
      </c>
      <c r="N441" s="42">
        <f>'gminy otoczenia'!AT46</f>
        <v>-10</v>
      </c>
      <c r="O441" s="42">
        <f>'gminy otoczenia'!AU46</f>
        <v>47</v>
      </c>
    </row>
    <row r="442" spans="2:15">
      <c r="B442" s="152">
        <f>'gminy otoczenia'!A47</f>
        <v>12005</v>
      </c>
      <c r="C442" s="144" t="str">
        <f>'gminy otoczenia'!G47</f>
        <v>Środa Śląska</v>
      </c>
      <c r="D442" s="42">
        <f>'gminy otoczenia'!H47</f>
        <v>904</v>
      </c>
      <c r="E442" s="42">
        <f>'gminy otoczenia'!J47</f>
        <v>861</v>
      </c>
      <c r="F442" s="42">
        <f>'gminy otoczenia'!AK47</f>
        <v>817.72665132590066</v>
      </c>
      <c r="G442" s="42">
        <f>'gminy otoczenia'!AL47</f>
        <v>480</v>
      </c>
      <c r="H442" s="42">
        <f>'gminy otoczenia'!AM47</f>
        <v>555</v>
      </c>
      <c r="J442" s="146">
        <f>'gminy otoczenia'!A47</f>
        <v>12005</v>
      </c>
      <c r="K442" s="144" t="str">
        <f>'gminy otoczenia'!G47</f>
        <v>Środa Śląska</v>
      </c>
      <c r="L442" s="42">
        <f>'gminy otoczenia'!L47</f>
        <v>222</v>
      </c>
      <c r="M442" s="42">
        <f>'gminy otoczenia'!AP47</f>
        <v>433</v>
      </c>
      <c r="N442" s="42">
        <f>'gminy otoczenia'!AT47</f>
        <v>687</v>
      </c>
      <c r="O442" s="42">
        <f>'gminy otoczenia'!AU47</f>
        <v>489</v>
      </c>
    </row>
    <row r="443" spans="2:15">
      <c r="B443" s="152">
        <f>'gminy otoczenia'!A48</f>
        <v>13001</v>
      </c>
      <c r="C443" s="144" t="str">
        <f>'gminy otoczenia'!G48</f>
        <v>Kostomłoty</v>
      </c>
      <c r="D443" s="42">
        <f>'gminy otoczenia'!H48</f>
        <v>3224</v>
      </c>
      <c r="E443" s="42">
        <f>'gminy otoczenia'!J48</f>
        <v>3076</v>
      </c>
      <c r="F443" s="42">
        <f>'gminy otoczenia'!AK48</f>
        <v>2921.4020667578052</v>
      </c>
      <c r="G443" s="42">
        <f>'gminy otoczenia'!AL48</f>
        <v>0</v>
      </c>
      <c r="H443" s="42">
        <f>'gminy otoczenia'!AM48</f>
        <v>0</v>
      </c>
      <c r="J443" s="146">
        <f>'gminy otoczenia'!A48</f>
        <v>13001</v>
      </c>
      <c r="K443" s="144" t="str">
        <f>'gminy otoczenia'!G48</f>
        <v>Kostomłoty</v>
      </c>
      <c r="L443" s="42">
        <f>'gminy otoczenia'!L48</f>
        <v>755</v>
      </c>
      <c r="M443" s="42">
        <f>'gminy otoczenia'!AP48</f>
        <v>0</v>
      </c>
      <c r="N443" s="42">
        <f>'gminy otoczenia'!AT48</f>
        <v>0</v>
      </c>
      <c r="O443" s="42">
        <f>'gminy otoczenia'!AU48</f>
        <v>0</v>
      </c>
    </row>
    <row r="444" spans="2:15">
      <c r="B444" s="152">
        <f>'gminy otoczenia'!A49</f>
        <v>13002</v>
      </c>
      <c r="C444" s="144" t="str">
        <f>'gminy otoczenia'!G49</f>
        <v>Kostomłoty</v>
      </c>
      <c r="D444" s="42">
        <f>'gminy otoczenia'!H49</f>
        <v>3813</v>
      </c>
      <c r="E444" s="42">
        <f>'gminy otoczenia'!J49</f>
        <v>3637</v>
      </c>
      <c r="F444" s="42">
        <f>'gminy otoczenia'!AK49</f>
        <v>3454.2065399213716</v>
      </c>
      <c r="G444" s="42">
        <f>'gminy otoczenia'!AL49</f>
        <v>1536</v>
      </c>
      <c r="H444" s="42">
        <f>'gminy otoczenia'!AM49</f>
        <v>2723</v>
      </c>
      <c r="J444" s="146">
        <f>'gminy otoczenia'!A49</f>
        <v>13002</v>
      </c>
      <c r="K444" s="144" t="str">
        <f>'gminy otoczenia'!G49</f>
        <v>Kostomłoty</v>
      </c>
      <c r="L444" s="42">
        <f>'gminy otoczenia'!L49</f>
        <v>1466</v>
      </c>
      <c r="M444" s="42">
        <f>'gminy otoczenia'!AP49</f>
        <v>1544</v>
      </c>
      <c r="N444" s="42">
        <f>'gminy otoczenia'!AT49</f>
        <v>971</v>
      </c>
      <c r="O444" s="42">
        <f>'gminy otoczenia'!AU49</f>
        <v>2590</v>
      </c>
    </row>
    <row r="445" spans="2:15">
      <c r="B445" s="152">
        <f>'gminy otoczenia'!A50</f>
        <v>14001</v>
      </c>
      <c r="C445" s="144" t="str">
        <f>'gminy otoczenia'!G50</f>
        <v>Kąty Wrocławskie</v>
      </c>
      <c r="D445" s="42">
        <f>'gminy otoczenia'!H50</f>
        <v>6514</v>
      </c>
      <c r="E445" s="42">
        <f>'gminy otoczenia'!J50</f>
        <v>6119</v>
      </c>
      <c r="F445" s="42">
        <f>'gminy otoczenia'!AK50</f>
        <v>5811.4626939177542</v>
      </c>
      <c r="G445" s="42">
        <f>'gminy otoczenia'!AL50</f>
        <v>0</v>
      </c>
      <c r="H445" s="42">
        <f>'gminy otoczenia'!AM50</f>
        <v>0</v>
      </c>
      <c r="J445" s="146">
        <f>'gminy otoczenia'!A50</f>
        <v>14001</v>
      </c>
      <c r="K445" s="144" t="str">
        <f>'gminy otoczenia'!G50</f>
        <v>Kąty Wrocławskie</v>
      </c>
      <c r="L445" s="42">
        <f>'gminy otoczenia'!L50</f>
        <v>4005</v>
      </c>
      <c r="M445" s="42">
        <f>'gminy otoczenia'!AP50</f>
        <v>0</v>
      </c>
      <c r="N445" s="42">
        <f>'gminy otoczenia'!AT50</f>
        <v>0</v>
      </c>
      <c r="O445" s="42">
        <f>'gminy otoczenia'!AU50</f>
        <v>0</v>
      </c>
    </row>
    <row r="446" spans="2:15">
      <c r="B446" s="152">
        <f>'gminy otoczenia'!A51</f>
        <v>14002</v>
      </c>
      <c r="C446" s="144" t="str">
        <f>'gminy otoczenia'!G51</f>
        <v>Kąty Wrocławskie</v>
      </c>
      <c r="D446" s="42">
        <f>'gminy otoczenia'!H51</f>
        <v>7921</v>
      </c>
      <c r="E446" s="42">
        <f>'gminy otoczenia'!J51</f>
        <v>7501</v>
      </c>
      <c r="F446" s="42">
        <f>'gminy otoczenia'!AK51</f>
        <v>7124.0041946522433</v>
      </c>
      <c r="G446" s="42">
        <f>'gminy otoczenia'!AL51</f>
        <v>4221</v>
      </c>
      <c r="H446" s="42">
        <f>'gminy otoczenia'!AM51</f>
        <v>5148</v>
      </c>
      <c r="J446" s="146">
        <f>'gminy otoczenia'!A51</f>
        <v>14002</v>
      </c>
      <c r="K446" s="144" t="str">
        <f>'gminy otoczenia'!G51</f>
        <v>Kąty Wrocławskie</v>
      </c>
      <c r="L446" s="42">
        <f>'gminy otoczenia'!L51</f>
        <v>3662</v>
      </c>
      <c r="M446" s="42">
        <f>'gminy otoczenia'!AP51</f>
        <v>6579</v>
      </c>
      <c r="N446" s="42">
        <f>'gminy otoczenia'!AT51</f>
        <v>3276</v>
      </c>
      <c r="O446" s="42">
        <f>'gminy otoczenia'!AU51</f>
        <v>4150</v>
      </c>
    </row>
    <row r="447" spans="2:15">
      <c r="B447" s="152">
        <f>'gminy otoczenia'!A52</f>
        <v>14003</v>
      </c>
      <c r="C447" s="144" t="str">
        <f>'gminy otoczenia'!G52</f>
        <v>Kąty Wrocławskie</v>
      </c>
      <c r="D447" s="42">
        <f>'gminy otoczenia'!H52</f>
        <v>3283</v>
      </c>
      <c r="E447" s="42">
        <f>'gminy otoczenia'!J52</f>
        <v>3109</v>
      </c>
      <c r="F447" s="42">
        <f>'gminy otoczenia'!AK52</f>
        <v>2952.7435063556622</v>
      </c>
      <c r="G447" s="42">
        <f>'gminy otoczenia'!AL52</f>
        <v>759</v>
      </c>
      <c r="H447" s="42">
        <f>'gminy otoczenia'!AM52</f>
        <v>927</v>
      </c>
      <c r="J447" s="146">
        <f>'gminy otoczenia'!A52</f>
        <v>14003</v>
      </c>
      <c r="K447" s="144" t="str">
        <f>'gminy otoczenia'!G52</f>
        <v>Kąty Wrocławskie</v>
      </c>
      <c r="L447" s="42">
        <f>'gminy otoczenia'!L52</f>
        <v>732</v>
      </c>
      <c r="M447" s="42">
        <f>'gminy otoczenia'!AP52</f>
        <v>759</v>
      </c>
      <c r="N447" s="42">
        <f>'gminy otoczenia'!AT52</f>
        <v>379</v>
      </c>
      <c r="O447" s="42">
        <f>'gminy otoczenia'!AU52</f>
        <v>1156</v>
      </c>
    </row>
    <row r="448" spans="2:15">
      <c r="B448" s="152">
        <f>'gminy otoczenia'!A53</f>
        <v>14004</v>
      </c>
      <c r="C448" s="144" t="str">
        <f>'gminy otoczenia'!G53</f>
        <v>Kąty Wrocławskie</v>
      </c>
      <c r="D448" s="42">
        <f>'gminy otoczenia'!H53</f>
        <v>3716</v>
      </c>
      <c r="E448" s="42">
        <f>'gminy otoczenia'!J53</f>
        <v>3519</v>
      </c>
      <c r="F448" s="42">
        <f>'gminy otoczenia'!AK53</f>
        <v>3342.1371498441868</v>
      </c>
      <c r="G448" s="42">
        <f>'gminy otoczenia'!AL53</f>
        <v>2402</v>
      </c>
      <c r="H448" s="42">
        <f>'gminy otoczenia'!AM53</f>
        <v>2773</v>
      </c>
      <c r="J448" s="146">
        <f>'gminy otoczenia'!A53</f>
        <v>14004</v>
      </c>
      <c r="K448" s="144" t="str">
        <f>'gminy otoczenia'!G53</f>
        <v>Kąty Wrocławskie</v>
      </c>
      <c r="L448" s="42">
        <f>'gminy otoczenia'!L53</f>
        <v>886</v>
      </c>
      <c r="M448" s="42">
        <f>'gminy otoczenia'!AP53</f>
        <v>3144</v>
      </c>
      <c r="N448" s="42">
        <f>'gminy otoczenia'!AT53</f>
        <v>1713</v>
      </c>
      <c r="O448" s="42">
        <f>'gminy otoczenia'!AU53</f>
        <v>2472</v>
      </c>
    </row>
    <row r="449" spans="2:15">
      <c r="B449" s="152">
        <f>'gminy otoczenia'!A54</f>
        <v>14005</v>
      </c>
      <c r="C449" s="144" t="str">
        <f>'gminy otoczenia'!G54</f>
        <v>Kąty Wrocławskie</v>
      </c>
      <c r="D449" s="42">
        <f>'gminy otoczenia'!H54</f>
        <v>1107</v>
      </c>
      <c r="E449" s="42">
        <f>'gminy otoczenia'!J54</f>
        <v>1048</v>
      </c>
      <c r="F449" s="42">
        <f>'gminy otoczenia'!AK54</f>
        <v>995.32814238042261</v>
      </c>
      <c r="G449" s="42">
        <f>'gminy otoczenia'!AL54</f>
        <v>1368</v>
      </c>
      <c r="H449" s="42">
        <f>'gminy otoczenia'!AM54</f>
        <v>1845</v>
      </c>
      <c r="J449" s="146">
        <f>'gminy otoczenia'!A54</f>
        <v>14005</v>
      </c>
      <c r="K449" s="144" t="str">
        <f>'gminy otoczenia'!G54</f>
        <v>Kąty Wrocławskie</v>
      </c>
      <c r="L449" s="42">
        <f>'gminy otoczenia'!L54</f>
        <v>319</v>
      </c>
      <c r="M449" s="42">
        <f>'gminy otoczenia'!AP54</f>
        <v>3038</v>
      </c>
      <c r="N449" s="42">
        <f>'gminy otoczenia'!AT54</f>
        <v>2110</v>
      </c>
      <c r="O449" s="42">
        <f>'gminy otoczenia'!AU54</f>
        <v>1678</v>
      </c>
    </row>
    <row r="450" spans="2:15">
      <c r="B450" s="152">
        <f>'gminy otoczenia'!A55</f>
        <v>15001</v>
      </c>
      <c r="C450" s="144" t="str">
        <f>'gminy otoczenia'!G55</f>
        <v>Kobierzyce</v>
      </c>
      <c r="D450" s="42">
        <f>'gminy otoczenia'!H55</f>
        <v>10327</v>
      </c>
      <c r="E450" s="42">
        <f>'gminy otoczenia'!J55</f>
        <v>9658</v>
      </c>
      <c r="F450" s="42">
        <f>'gminy otoczenia'!AK55</f>
        <v>9172.5946556394301</v>
      </c>
      <c r="G450" s="42">
        <f>'gminy otoczenia'!AL55</f>
        <v>2922</v>
      </c>
      <c r="H450" s="42">
        <f>'gminy otoczenia'!AM55</f>
        <v>2956</v>
      </c>
      <c r="J450" s="146">
        <f>'gminy otoczenia'!A55</f>
        <v>15001</v>
      </c>
      <c r="K450" s="144" t="str">
        <f>'gminy otoczenia'!G55</f>
        <v>Kobierzyce</v>
      </c>
      <c r="L450" s="42">
        <f>'gminy otoczenia'!L55</f>
        <v>4996</v>
      </c>
      <c r="M450" s="42">
        <f>'gminy otoczenia'!AP55</f>
        <v>4890</v>
      </c>
      <c r="N450" s="42">
        <f>'gminy otoczenia'!AT55</f>
        <v>2931</v>
      </c>
      <c r="O450" s="42">
        <f>'gminy otoczenia'!AU55</f>
        <v>2470</v>
      </c>
    </row>
    <row r="451" spans="2:15">
      <c r="B451" s="152">
        <f>'gminy otoczenia'!A56</f>
        <v>15002</v>
      </c>
      <c r="C451" s="144" t="str">
        <f>'gminy otoczenia'!G56</f>
        <v>Kobierzyce</v>
      </c>
      <c r="D451" s="42">
        <f>'gminy otoczenia'!H56</f>
        <v>6751</v>
      </c>
      <c r="E451" s="42">
        <f>'gminy otoczenia'!J56</f>
        <v>6313</v>
      </c>
      <c r="F451" s="42">
        <f>'gminy otoczenia'!AK56</f>
        <v>5995.7123691293973</v>
      </c>
      <c r="G451" s="42">
        <f>'gminy otoczenia'!AL56</f>
        <v>3006</v>
      </c>
      <c r="H451" s="42">
        <f>'gminy otoczenia'!AM56</f>
        <v>2939</v>
      </c>
      <c r="J451" s="146">
        <f>'gminy otoczenia'!A56</f>
        <v>15002</v>
      </c>
      <c r="K451" s="144" t="str">
        <f>'gminy otoczenia'!G56</f>
        <v>Kobierzyce</v>
      </c>
      <c r="L451" s="42">
        <f>'gminy otoczenia'!L56</f>
        <v>2408</v>
      </c>
      <c r="M451" s="42">
        <f>'gminy otoczenia'!AP56</f>
        <v>2730</v>
      </c>
      <c r="N451" s="42">
        <f>'gminy otoczenia'!AT56</f>
        <v>1708</v>
      </c>
      <c r="O451" s="42">
        <f>'gminy otoczenia'!AU56</f>
        <v>2160</v>
      </c>
    </row>
    <row r="452" spans="2:15">
      <c r="B452" s="152">
        <f>'gminy otoczenia'!A57</f>
        <v>15003</v>
      </c>
      <c r="C452" s="144" t="str">
        <f>'gminy otoczenia'!G57</f>
        <v>Kobierzyce</v>
      </c>
      <c r="D452" s="42">
        <f>'gminy otoczenia'!H57</f>
        <v>1985</v>
      </c>
      <c r="E452" s="42">
        <f>'gminy otoczenia'!J57</f>
        <v>1856</v>
      </c>
      <c r="F452" s="42">
        <f>'gminy otoczenia'!AK57</f>
        <v>1762.7185422309774</v>
      </c>
      <c r="G452" s="42">
        <f>'gminy otoczenia'!AL57</f>
        <v>1030</v>
      </c>
      <c r="H452" s="42">
        <f>'gminy otoczenia'!AM57</f>
        <v>1222</v>
      </c>
      <c r="J452" s="146">
        <f>'gminy otoczenia'!A57</f>
        <v>15003</v>
      </c>
      <c r="K452" s="144" t="str">
        <f>'gminy otoczenia'!G57</f>
        <v>Kobierzyce</v>
      </c>
      <c r="L452" s="42">
        <f>'gminy otoczenia'!L57</f>
        <v>430</v>
      </c>
      <c r="M452" s="42">
        <f>'gminy otoczenia'!AP57</f>
        <v>736</v>
      </c>
      <c r="N452" s="42">
        <f>'gminy otoczenia'!AT57</f>
        <v>502</v>
      </c>
      <c r="O452" s="42">
        <f>'gminy otoczenia'!AU57</f>
        <v>1197</v>
      </c>
    </row>
    <row r="453" spans="2:15">
      <c r="B453" s="152">
        <f>'gminy otoczenia'!A58</f>
        <v>15004</v>
      </c>
      <c r="C453" s="144" t="str">
        <f>'gminy otoczenia'!G58</f>
        <v>Kobierzyce</v>
      </c>
      <c r="D453" s="42">
        <f>'gminy otoczenia'!H58</f>
        <v>110</v>
      </c>
      <c r="E453" s="42">
        <f>'gminy otoczenia'!J58</f>
        <v>102</v>
      </c>
      <c r="F453" s="42">
        <f>'gminy otoczenia'!AK58</f>
        <v>96.873540575193815</v>
      </c>
      <c r="G453" s="42">
        <f>'gminy otoczenia'!AL58</f>
        <v>1239</v>
      </c>
      <c r="H453" s="42">
        <f>'gminy otoczenia'!AM58</f>
        <v>1942</v>
      </c>
      <c r="J453" s="146">
        <f>'gminy otoczenia'!A58</f>
        <v>15004</v>
      </c>
      <c r="K453" s="144" t="str">
        <f>'gminy otoczenia'!G58</f>
        <v>Kobierzyce</v>
      </c>
      <c r="L453" s="42">
        <f>'gminy otoczenia'!L58</f>
        <v>7543</v>
      </c>
      <c r="M453" s="42">
        <f>'gminy otoczenia'!AP58</f>
        <v>3215</v>
      </c>
      <c r="N453" s="42">
        <f>'gminy otoczenia'!AT58</f>
        <v>1088</v>
      </c>
      <c r="O453" s="42">
        <f>'gminy otoczenia'!AU58</f>
        <v>2068</v>
      </c>
    </row>
    <row r="454" spans="2:15">
      <c r="B454" s="152">
        <f>'gminy otoczenia'!A59</f>
        <v>15005</v>
      </c>
      <c r="C454" s="144" t="str">
        <f>'gminy otoczenia'!G59</f>
        <v>Kobierzyce</v>
      </c>
      <c r="D454" s="42">
        <f>'gminy otoczenia'!H59</f>
        <v>0</v>
      </c>
      <c r="E454" s="42">
        <f>'gminy otoczenia'!J59</f>
        <v>0</v>
      </c>
      <c r="F454" s="42">
        <f>'gminy otoczenia'!AK59</f>
        <v>0</v>
      </c>
      <c r="G454" s="42">
        <f>'gminy otoczenia'!AL59</f>
        <v>795</v>
      </c>
      <c r="H454" s="42">
        <f>'gminy otoczenia'!AM59</f>
        <v>921</v>
      </c>
      <c r="J454" s="146">
        <f>'gminy otoczenia'!A59</f>
        <v>15005</v>
      </c>
      <c r="K454" s="144" t="str">
        <f>'gminy otoczenia'!G59</f>
        <v>Kobierzyce</v>
      </c>
      <c r="L454" s="42">
        <f>'gminy otoczenia'!L59</f>
        <v>6505</v>
      </c>
      <c r="M454" s="42">
        <f>'gminy otoczenia'!AP59</f>
        <v>2571</v>
      </c>
      <c r="N454" s="42">
        <f>'gminy otoczenia'!AT59</f>
        <v>1641</v>
      </c>
      <c r="O454" s="42">
        <f>'gminy otoczenia'!AU59</f>
        <v>1097</v>
      </c>
    </row>
    <row r="455" spans="2:15">
      <c r="B455" s="152">
        <f>'gminy otoczenia'!A60</f>
        <v>16001</v>
      </c>
      <c r="C455" s="144" t="str">
        <f>'gminy otoczenia'!G60</f>
        <v>Żórawina</v>
      </c>
      <c r="D455" s="42">
        <f>'gminy otoczenia'!H60</f>
        <v>7111</v>
      </c>
      <c r="E455" s="42">
        <f>'gminy otoczenia'!J60</f>
        <v>6690</v>
      </c>
      <c r="F455" s="42">
        <f>'gminy otoczenia'!AK60</f>
        <v>6353.7645730200657</v>
      </c>
      <c r="G455" s="42">
        <f>'gminy otoczenia'!AL60</f>
        <v>2933</v>
      </c>
      <c r="H455" s="42">
        <f>'gminy otoczenia'!AM60</f>
        <v>3053</v>
      </c>
      <c r="J455" s="146">
        <f>'gminy otoczenia'!A60</f>
        <v>16001</v>
      </c>
      <c r="K455" s="144" t="str">
        <f>'gminy otoczenia'!G60</f>
        <v>Żórawina</v>
      </c>
      <c r="L455" s="42">
        <f>'gminy otoczenia'!L60</f>
        <v>2343</v>
      </c>
      <c r="M455" s="42">
        <f>'gminy otoczenia'!AP60</f>
        <v>2676</v>
      </c>
      <c r="N455" s="42">
        <f>'gminy otoczenia'!AT60</f>
        <v>1616</v>
      </c>
      <c r="O455" s="42">
        <f>'gminy otoczenia'!AU60</f>
        <v>2155</v>
      </c>
    </row>
    <row r="456" spans="2:15">
      <c r="B456" s="152">
        <f>'gminy otoczenia'!A61</f>
        <v>16002</v>
      </c>
      <c r="C456" s="144" t="str">
        <f>'gminy otoczenia'!G61</f>
        <v>Żórawina</v>
      </c>
      <c r="D456" s="42">
        <f>'gminy otoczenia'!H61</f>
        <v>2936</v>
      </c>
      <c r="E456" s="42">
        <f>'gminy otoczenia'!J61</f>
        <v>2762</v>
      </c>
      <c r="F456" s="42">
        <f>'gminy otoczenia'!AK61</f>
        <v>2623.1835202812285</v>
      </c>
      <c r="G456" s="42">
        <f>'gminy otoczenia'!AL61</f>
        <v>453</v>
      </c>
      <c r="H456" s="42">
        <f>'gminy otoczenia'!AM61</f>
        <v>487</v>
      </c>
      <c r="J456" s="146">
        <f>'gminy otoczenia'!A61</f>
        <v>16002</v>
      </c>
      <c r="K456" s="144" t="str">
        <f>'gminy otoczenia'!G61</f>
        <v>Żórawina</v>
      </c>
      <c r="L456" s="42">
        <f>'gminy otoczenia'!L61</f>
        <v>726</v>
      </c>
      <c r="M456" s="42">
        <f>'gminy otoczenia'!AP61</f>
        <v>307</v>
      </c>
      <c r="N456" s="42">
        <f>'gminy otoczenia'!AT61</f>
        <v>265</v>
      </c>
      <c r="O456" s="42">
        <f>'gminy otoczenia'!AU61</f>
        <v>487</v>
      </c>
    </row>
    <row r="457" spans="2:15">
      <c r="B457" s="152">
        <f>'gminy otoczenia'!A62</f>
        <v>17001</v>
      </c>
      <c r="C457" s="144" t="str">
        <f>'gminy otoczenia'!G62</f>
        <v>Domaniów</v>
      </c>
      <c r="D457" s="42">
        <f>'gminy otoczenia'!H62</f>
        <v>5159</v>
      </c>
      <c r="E457" s="42">
        <f>'gminy otoczenia'!J62</f>
        <v>4924</v>
      </c>
      <c r="F457" s="42">
        <f>'gminy otoczenia'!AK62</f>
        <v>4676.5226842377879</v>
      </c>
      <c r="G457" s="42">
        <f>'gminy otoczenia'!AL62</f>
        <v>1409</v>
      </c>
      <c r="H457" s="42">
        <f>'gminy otoczenia'!AM62</f>
        <v>1661</v>
      </c>
      <c r="J457" s="146">
        <f>'gminy otoczenia'!A62</f>
        <v>17001</v>
      </c>
      <c r="K457" s="144" t="str">
        <f>'gminy otoczenia'!G62</f>
        <v>Domaniów</v>
      </c>
      <c r="L457" s="42">
        <f>'gminy otoczenia'!L62</f>
        <v>1499</v>
      </c>
      <c r="M457" s="42">
        <f>'gminy otoczenia'!AP62</f>
        <v>1216</v>
      </c>
      <c r="N457" s="42">
        <f>'gminy otoczenia'!AT62</f>
        <v>679</v>
      </c>
      <c r="O457" s="42">
        <f>'gminy otoczenia'!AU62</f>
        <v>1577</v>
      </c>
    </row>
    <row r="458" spans="2:15">
      <c r="B458" s="152">
        <f>'gminy otoczenia'!A63</f>
        <v>18001</v>
      </c>
      <c r="C458" s="144" t="str">
        <f>'gminy otoczenia'!G63</f>
        <v>Borów</v>
      </c>
      <c r="D458" s="42">
        <f>'gminy otoczenia'!H63</f>
        <v>2677</v>
      </c>
      <c r="E458" s="42">
        <f>'gminy otoczenia'!J63</f>
        <v>2550</v>
      </c>
      <c r="F458" s="42">
        <f>'gminy otoczenia'!AK63</f>
        <v>2421.838514379845</v>
      </c>
      <c r="G458" s="42">
        <f>'gminy otoczenia'!AL63</f>
        <v>263</v>
      </c>
      <c r="H458" s="42">
        <f>'gminy otoczenia'!AM63</f>
        <v>317</v>
      </c>
      <c r="J458" s="146">
        <f>'gminy otoczenia'!A63</f>
        <v>18001</v>
      </c>
      <c r="K458" s="144" t="str">
        <f>'gminy otoczenia'!G63</f>
        <v>Borów</v>
      </c>
      <c r="L458" s="42">
        <f>'gminy otoczenia'!L63</f>
        <v>950</v>
      </c>
      <c r="M458" s="42">
        <f>'gminy otoczenia'!AP63</f>
        <v>380</v>
      </c>
      <c r="N458" s="42">
        <f>'gminy otoczenia'!AT63</f>
        <v>190</v>
      </c>
      <c r="O458" s="42">
        <f>'gminy otoczenia'!AU63</f>
        <v>408</v>
      </c>
    </row>
    <row r="459" spans="2:15">
      <c r="B459" s="152">
        <f>'gminy otoczenia'!A64</f>
        <v>18002</v>
      </c>
      <c r="C459" s="144" t="str">
        <f>'gminy otoczenia'!G64</f>
        <v>Borów</v>
      </c>
      <c r="D459" s="42">
        <f>'gminy otoczenia'!H64</f>
        <v>2583</v>
      </c>
      <c r="E459" s="42">
        <f>'gminy otoczenia'!J64</f>
        <v>2460</v>
      </c>
      <c r="F459" s="42">
        <f>'gminy otoczenia'!AK64</f>
        <v>2336.3618609311447</v>
      </c>
      <c r="G459" s="42">
        <f>'gminy otoczenia'!AL64</f>
        <v>1034</v>
      </c>
      <c r="H459" s="42">
        <f>'gminy otoczenia'!AM64</f>
        <v>1179</v>
      </c>
      <c r="J459" s="146">
        <f>'gminy otoczenia'!A64</f>
        <v>18002</v>
      </c>
      <c r="K459" s="144" t="str">
        <f>'gminy otoczenia'!G64</f>
        <v>Borów</v>
      </c>
      <c r="L459" s="42">
        <f>'gminy otoczenia'!L64</f>
        <v>786</v>
      </c>
      <c r="M459" s="42">
        <f>'gminy otoczenia'!AP64</f>
        <v>680</v>
      </c>
      <c r="N459" s="42">
        <f>'gminy otoczenia'!AT64</f>
        <v>471</v>
      </c>
      <c r="O459" s="42">
        <f>'gminy otoczenia'!AU64</f>
        <v>698</v>
      </c>
    </row>
    <row r="460" spans="2:15">
      <c r="B460" s="152">
        <f>'gminy otoczenia'!A65</f>
        <v>19001</v>
      </c>
      <c r="C460" s="144" t="str">
        <f>'gminy otoczenia'!G65</f>
        <v>Strzelin</v>
      </c>
      <c r="D460" s="42">
        <f>'gminy otoczenia'!H65</f>
        <v>11904</v>
      </c>
      <c r="E460" s="42">
        <f>'gminy otoczenia'!J65</f>
        <v>11301</v>
      </c>
      <c r="F460" s="42">
        <f>'gminy otoczenia'!AK65</f>
        <v>10733.01845137515</v>
      </c>
      <c r="G460" s="42">
        <f>'gminy otoczenia'!AL65</f>
        <v>1623</v>
      </c>
      <c r="H460" s="42">
        <f>'gminy otoczenia'!AM65</f>
        <v>1050</v>
      </c>
      <c r="J460" s="146">
        <f>'gminy otoczenia'!A65</f>
        <v>19001</v>
      </c>
      <c r="K460" s="144" t="str">
        <f>'gminy otoczenia'!G65</f>
        <v>Strzelin</v>
      </c>
      <c r="L460" s="42">
        <f>'gminy otoczenia'!L65</f>
        <v>5144</v>
      </c>
      <c r="M460" s="42">
        <f>'gminy otoczenia'!AP65</f>
        <v>1829</v>
      </c>
      <c r="N460" s="42">
        <f>'gminy otoczenia'!AT65</f>
        <v>1614</v>
      </c>
      <c r="O460" s="42">
        <f>'gminy otoczenia'!AU65</f>
        <v>900</v>
      </c>
    </row>
    <row r="461" spans="2:15">
      <c r="B461" s="152">
        <f>'gminy otoczenia'!A66</f>
        <v>19002</v>
      </c>
      <c r="C461" s="144" t="str">
        <f>'gminy otoczenia'!G66</f>
        <v>Strzelin</v>
      </c>
      <c r="D461" s="42">
        <f>'gminy otoczenia'!H66</f>
        <v>2890</v>
      </c>
      <c r="E461" s="42">
        <f>'gminy otoczenia'!J66</f>
        <v>2751</v>
      </c>
      <c r="F461" s="42">
        <f>'gminy otoczenia'!AK66</f>
        <v>2612.7363737486094</v>
      </c>
      <c r="G461" s="42">
        <f>'gminy otoczenia'!AL66</f>
        <v>1163</v>
      </c>
      <c r="H461" s="42">
        <f>'gminy otoczenia'!AM66</f>
        <v>975</v>
      </c>
      <c r="J461" s="146">
        <f>'gminy otoczenia'!A66</f>
        <v>19002</v>
      </c>
      <c r="K461" s="144" t="str">
        <f>'gminy otoczenia'!G66</f>
        <v>Strzelin</v>
      </c>
      <c r="L461" s="42">
        <f>'gminy otoczenia'!L66</f>
        <v>643</v>
      </c>
      <c r="M461" s="42">
        <f>'gminy otoczenia'!AP66</f>
        <v>1182</v>
      </c>
      <c r="N461" s="42">
        <f>'gminy otoczenia'!AT66</f>
        <v>872</v>
      </c>
      <c r="O461" s="42">
        <f>'gminy otoczenia'!AU66</f>
        <v>853</v>
      </c>
    </row>
    <row r="462" spans="2:15">
      <c r="B462" s="152">
        <f>'gminy otoczenia'!A67</f>
        <v>19003</v>
      </c>
      <c r="C462" s="144" t="str">
        <f>'gminy otoczenia'!G67</f>
        <v>Strzelin</v>
      </c>
      <c r="D462" s="42">
        <f>'gminy otoczenia'!H67</f>
        <v>2296</v>
      </c>
      <c r="E462" s="42">
        <f>'gminy otoczenia'!J67</f>
        <v>2186</v>
      </c>
      <c r="F462" s="42">
        <f>'gminy otoczenia'!AK67</f>
        <v>2076.132938209546</v>
      </c>
      <c r="G462" s="42">
        <f>'gminy otoczenia'!AL67</f>
        <v>187</v>
      </c>
      <c r="H462" s="42">
        <f>'gminy otoczenia'!AM67</f>
        <v>197</v>
      </c>
      <c r="J462" s="146">
        <f>'gminy otoczenia'!A67</f>
        <v>19003</v>
      </c>
      <c r="K462" s="144" t="str">
        <f>'gminy otoczenia'!G67</f>
        <v>Strzelin</v>
      </c>
      <c r="L462" s="42">
        <f>'gminy otoczenia'!L67</f>
        <v>447</v>
      </c>
      <c r="M462" s="42">
        <f>'gminy otoczenia'!AP67</f>
        <v>121</v>
      </c>
      <c r="N462" s="42">
        <f>'gminy otoczenia'!AT67</f>
        <v>-10</v>
      </c>
      <c r="O462" s="42">
        <f>'gminy otoczenia'!AU67</f>
        <v>159</v>
      </c>
    </row>
    <row r="463" spans="2:15">
      <c r="B463" s="152">
        <f>'gminy otoczenia'!A68</f>
        <v>19004</v>
      </c>
      <c r="C463" s="144" t="str">
        <f>'gminy otoczenia'!G68</f>
        <v>Strzelin</v>
      </c>
      <c r="D463" s="42">
        <f>'gminy otoczenia'!H68</f>
        <v>2301</v>
      </c>
      <c r="E463" s="42">
        <f>'gminy otoczenia'!J68</f>
        <v>2190</v>
      </c>
      <c r="F463" s="42">
        <f>'gminy otoczenia'!AK68</f>
        <v>2079.9319005850434</v>
      </c>
      <c r="G463" s="42">
        <f>'gminy otoczenia'!AL68</f>
        <v>553</v>
      </c>
      <c r="H463" s="42">
        <f>'gminy otoczenia'!AM68</f>
        <v>1004</v>
      </c>
      <c r="J463" s="146">
        <f>'gminy otoczenia'!A68</f>
        <v>19004</v>
      </c>
      <c r="K463" s="144" t="str">
        <f>'gminy otoczenia'!G68</f>
        <v>Strzelin</v>
      </c>
      <c r="L463" s="42">
        <f>'gminy otoczenia'!L68</f>
        <v>605</v>
      </c>
      <c r="M463" s="42">
        <f>'gminy otoczenia'!AP68</f>
        <v>1154</v>
      </c>
      <c r="N463" s="42">
        <f>'gminy otoczenia'!AT68</f>
        <v>506</v>
      </c>
      <c r="O463" s="42">
        <f>'gminy otoczenia'!AU68</f>
        <v>835</v>
      </c>
    </row>
    <row r="464" spans="2:15">
      <c r="B464" s="152">
        <f>'gminy otoczenia'!A69</f>
        <v>19005</v>
      </c>
      <c r="C464" s="144" t="str">
        <f>'gminy otoczenia'!G69</f>
        <v>Strzelin</v>
      </c>
      <c r="D464" s="42">
        <f>'gminy otoczenia'!H69</f>
        <v>1998</v>
      </c>
      <c r="E464" s="42">
        <f>'gminy otoczenia'!J69</f>
        <v>1902</v>
      </c>
      <c r="F464" s="42">
        <f>'gminy otoczenia'!AK69</f>
        <v>1806.4066095492024</v>
      </c>
      <c r="G464" s="42">
        <f>'gminy otoczenia'!AL69</f>
        <v>506</v>
      </c>
      <c r="H464" s="42">
        <f>'gminy otoczenia'!AM69</f>
        <v>497</v>
      </c>
      <c r="J464" s="146">
        <f>'gminy otoczenia'!A69</f>
        <v>19005</v>
      </c>
      <c r="K464" s="144" t="str">
        <f>'gminy otoczenia'!G69</f>
        <v>Strzelin</v>
      </c>
      <c r="L464" s="42">
        <f>'gminy otoczenia'!L69</f>
        <v>1369</v>
      </c>
      <c r="M464" s="42">
        <f>'gminy otoczenia'!AP69</f>
        <v>722</v>
      </c>
      <c r="N464" s="42">
        <f>'gminy otoczenia'!AT69</f>
        <v>441</v>
      </c>
      <c r="O464" s="42">
        <f>'gminy otoczenia'!AU69</f>
        <v>506</v>
      </c>
    </row>
    <row r="467" spans="1:12">
      <c r="B467"/>
      <c r="H467" s="10"/>
      <c r="L467"/>
    </row>
    <row r="468" spans="1:12">
      <c r="B468"/>
      <c r="H468" s="10"/>
      <c r="L468"/>
    </row>
    <row r="469" spans="1:12">
      <c r="B469"/>
      <c r="G469" s="10"/>
      <c r="L469"/>
    </row>
    <row r="470" spans="1:12">
      <c r="B470"/>
      <c r="G470" s="10"/>
      <c r="L470"/>
    </row>
    <row r="471" spans="1:12">
      <c r="A471" s="10"/>
      <c r="B471" s="10"/>
      <c r="G471" s="10"/>
      <c r="L471"/>
    </row>
    <row r="472" spans="1:12">
      <c r="A472" s="10"/>
      <c r="B472" s="10"/>
      <c r="G472" s="10"/>
      <c r="L472"/>
    </row>
    <row r="473" spans="1:12">
      <c r="A473" s="10"/>
      <c r="B473" s="10"/>
      <c r="G473" s="10"/>
      <c r="L473"/>
    </row>
    <row r="474" spans="1:12">
      <c r="A474" s="10"/>
      <c r="B474" s="10"/>
      <c r="G474" s="10"/>
      <c r="L474"/>
    </row>
    <row r="475" spans="1:12">
      <c r="A475" s="10"/>
      <c r="B475" s="10"/>
      <c r="G475" s="10"/>
      <c r="L475"/>
    </row>
    <row r="476" spans="1:12">
      <c r="A476" s="10"/>
      <c r="B476" s="10"/>
      <c r="G476" s="10"/>
      <c r="L476"/>
    </row>
    <row r="477" spans="1:12">
      <c r="A477" s="10"/>
      <c r="B477" s="10"/>
      <c r="G477" s="10"/>
      <c r="L477"/>
    </row>
    <row r="478" spans="1:12">
      <c r="A478" s="10"/>
      <c r="B478" s="10"/>
      <c r="G478" s="10"/>
      <c r="L478"/>
    </row>
    <row r="479" spans="1:12">
      <c r="A479" s="10"/>
      <c r="B479" s="10"/>
      <c r="G479" s="10"/>
      <c r="L479"/>
    </row>
    <row r="480" spans="1:12">
      <c r="A480" s="10"/>
      <c r="B480" s="10"/>
      <c r="G480" s="10"/>
      <c r="L480"/>
    </row>
    <row r="481" spans="1:12">
      <c r="A481" s="10"/>
      <c r="B481" s="10"/>
      <c r="G481" s="10"/>
      <c r="L481"/>
    </row>
    <row r="482" spans="1:12">
      <c r="A482" s="10"/>
      <c r="B482" s="10"/>
      <c r="G482" s="10"/>
      <c r="L482"/>
    </row>
    <row r="483" spans="1:12">
      <c r="A483" s="10"/>
      <c r="B483" s="10"/>
      <c r="G483" s="10"/>
      <c r="L483"/>
    </row>
    <row r="484" spans="1:12">
      <c r="A484" s="10"/>
      <c r="B484" s="10"/>
      <c r="G484" s="10"/>
      <c r="L484"/>
    </row>
    <row r="485" spans="1:12">
      <c r="A485" s="10"/>
      <c r="B485" s="10"/>
      <c r="G485" s="10"/>
      <c r="L485"/>
    </row>
    <row r="486" spans="1:12">
      <c r="A486" s="10"/>
      <c r="B486" s="10"/>
      <c r="G486" s="10"/>
      <c r="L486"/>
    </row>
    <row r="487" spans="1:12">
      <c r="A487" s="10"/>
      <c r="B487" s="10"/>
      <c r="G487" s="10"/>
      <c r="L487"/>
    </row>
    <row r="488" spans="1:12">
      <c r="A488" s="10"/>
      <c r="B488" s="10"/>
      <c r="G488" s="10"/>
      <c r="L488"/>
    </row>
    <row r="489" spans="1:12">
      <c r="A489" s="10"/>
      <c r="B489" s="10"/>
      <c r="G489" s="10"/>
      <c r="L489"/>
    </row>
    <row r="490" spans="1:12">
      <c r="A490" s="10"/>
      <c r="B490" s="10"/>
      <c r="G490" s="10"/>
      <c r="L490"/>
    </row>
    <row r="491" spans="1:12">
      <c r="A491" s="10"/>
      <c r="B491" s="10"/>
      <c r="G491" s="10"/>
      <c r="L491"/>
    </row>
    <row r="492" spans="1:12">
      <c r="A492" s="10"/>
      <c r="B492" s="10"/>
      <c r="G492" s="10"/>
      <c r="L492"/>
    </row>
    <row r="493" spans="1:12">
      <c r="A493" s="10"/>
      <c r="B493" s="10"/>
      <c r="G493" s="10"/>
      <c r="L493"/>
    </row>
    <row r="494" spans="1:12">
      <c r="A494" s="10"/>
      <c r="B494" s="10"/>
      <c r="G494" s="10"/>
      <c r="L494"/>
    </row>
    <row r="495" spans="1:12">
      <c r="A495" s="10"/>
      <c r="B495" s="10"/>
      <c r="G495" s="10"/>
      <c r="L495"/>
    </row>
    <row r="496" spans="1:12">
      <c r="A496" s="10"/>
      <c r="B496" s="10"/>
      <c r="G496" s="10"/>
      <c r="L496"/>
    </row>
    <row r="497" spans="1:12">
      <c r="A497" s="10"/>
      <c r="B497" s="10"/>
      <c r="G497" s="10"/>
      <c r="L497"/>
    </row>
    <row r="498" spans="1:12">
      <c r="A498" s="10"/>
      <c r="B498" s="10"/>
      <c r="G498" s="10"/>
      <c r="L498"/>
    </row>
    <row r="499" spans="1:12">
      <c r="A499" s="10"/>
      <c r="B499" s="10"/>
      <c r="G499" s="10"/>
      <c r="L499"/>
    </row>
    <row r="500" spans="1:12">
      <c r="A500" s="10"/>
      <c r="B500" s="10"/>
      <c r="G500" s="10"/>
      <c r="L500"/>
    </row>
    <row r="501" spans="1:12">
      <c r="A501" s="10"/>
      <c r="B501" s="10"/>
      <c r="G501" s="10"/>
      <c r="L501"/>
    </row>
    <row r="502" spans="1:12">
      <c r="A502" s="10"/>
      <c r="B502" s="10"/>
      <c r="G502" s="10"/>
      <c r="L502"/>
    </row>
    <row r="503" spans="1:12">
      <c r="A503" s="10"/>
      <c r="B503" s="10"/>
      <c r="G503" s="10"/>
      <c r="L503"/>
    </row>
    <row r="504" spans="1:12">
      <c r="A504" s="10"/>
      <c r="B504" s="10"/>
      <c r="G504" s="10"/>
      <c r="L504"/>
    </row>
    <row r="505" spans="1:12">
      <c r="A505" s="10"/>
      <c r="B505" s="10"/>
      <c r="G505" s="10"/>
      <c r="L505"/>
    </row>
    <row r="506" spans="1:12">
      <c r="A506" s="10"/>
      <c r="B506" s="10"/>
      <c r="G506" s="10"/>
      <c r="L506"/>
    </row>
    <row r="507" spans="1:12">
      <c r="A507" s="10"/>
      <c r="B507" s="10"/>
      <c r="G507" s="10"/>
      <c r="L507"/>
    </row>
    <row r="508" spans="1:12">
      <c r="A508" s="10"/>
      <c r="B508" s="10"/>
      <c r="G508" s="10"/>
      <c r="L508"/>
    </row>
    <row r="509" spans="1:12">
      <c r="A509" s="10"/>
      <c r="B509" s="10"/>
      <c r="G509" s="10"/>
      <c r="L509"/>
    </row>
    <row r="510" spans="1:12">
      <c r="A510" s="10"/>
      <c r="B510" s="10"/>
      <c r="G510" s="10"/>
      <c r="L510"/>
    </row>
    <row r="511" spans="1:12">
      <c r="A511" s="10"/>
      <c r="B511" s="10"/>
      <c r="G511" s="10"/>
      <c r="L511"/>
    </row>
    <row r="512" spans="1:12">
      <c r="A512" s="10"/>
      <c r="B512" s="10"/>
      <c r="G512" s="10"/>
      <c r="L512"/>
    </row>
    <row r="513" spans="1:12">
      <c r="A513" s="10"/>
      <c r="B513" s="10"/>
      <c r="G513" s="10"/>
      <c r="L513"/>
    </row>
    <row r="514" spans="1:12">
      <c r="A514" s="10"/>
      <c r="B514" s="10"/>
      <c r="G514" s="10"/>
      <c r="L514"/>
    </row>
    <row r="515" spans="1:12">
      <c r="A515" s="10"/>
      <c r="B515" s="10"/>
      <c r="G515" s="10"/>
      <c r="L515"/>
    </row>
    <row r="516" spans="1:12">
      <c r="A516" s="10"/>
      <c r="B516" s="10"/>
      <c r="G516" s="10"/>
      <c r="L516"/>
    </row>
    <row r="517" spans="1:12">
      <c r="A517" s="10"/>
      <c r="B517" s="10"/>
      <c r="G517" s="10"/>
      <c r="L517"/>
    </row>
    <row r="518" spans="1:12">
      <c r="A518" s="10"/>
      <c r="B518" s="10"/>
      <c r="G518" s="10"/>
      <c r="L518"/>
    </row>
    <row r="519" spans="1:12">
      <c r="A519" s="10"/>
      <c r="B519" s="10"/>
      <c r="G519" s="10"/>
      <c r="L519"/>
    </row>
    <row r="520" spans="1:12">
      <c r="A520" s="10"/>
      <c r="B520" s="10"/>
      <c r="G520" s="10"/>
      <c r="L520"/>
    </row>
    <row r="521" spans="1:12">
      <c r="A521" s="10"/>
      <c r="B521" s="10"/>
      <c r="G521" s="10"/>
      <c r="L521"/>
    </row>
    <row r="522" spans="1:12">
      <c r="A522" s="10"/>
      <c r="B522" s="10"/>
      <c r="G522" s="10"/>
      <c r="L522"/>
    </row>
    <row r="523" spans="1:12">
      <c r="A523" s="10"/>
      <c r="B523" s="10"/>
      <c r="G523" s="10"/>
      <c r="L523"/>
    </row>
    <row r="524" spans="1:12">
      <c r="A524" s="10"/>
      <c r="B524" s="10"/>
      <c r="G524" s="10"/>
      <c r="L524"/>
    </row>
    <row r="525" spans="1:12">
      <c r="A525" s="10"/>
      <c r="B525" s="10"/>
      <c r="G525" s="10"/>
      <c r="L525"/>
    </row>
    <row r="526" spans="1:12">
      <c r="A526" s="10"/>
      <c r="B526" s="10"/>
      <c r="G526" s="10"/>
      <c r="L526"/>
    </row>
    <row r="527" spans="1:12">
      <c r="A527" s="10"/>
      <c r="B527" s="10"/>
      <c r="G527" s="10"/>
      <c r="L527"/>
    </row>
    <row r="528" spans="1:12">
      <c r="A528" s="10"/>
      <c r="B528" s="10"/>
      <c r="G528" s="10"/>
      <c r="L528"/>
    </row>
    <row r="529" spans="1:12">
      <c r="A529" s="10"/>
      <c r="B529" s="10"/>
      <c r="G529" s="10"/>
      <c r="L529"/>
    </row>
    <row r="530" spans="1:12">
      <c r="A530" s="10"/>
      <c r="B530" s="10"/>
      <c r="G530" s="10"/>
      <c r="L530"/>
    </row>
    <row r="531" spans="1:12">
      <c r="A531" s="10"/>
      <c r="B531" s="10"/>
      <c r="G531" s="10"/>
      <c r="L531"/>
    </row>
    <row r="532" spans="1:12">
      <c r="A532" s="10"/>
      <c r="B532" s="10"/>
      <c r="G532" s="10"/>
      <c r="L532"/>
    </row>
    <row r="533" spans="1:12">
      <c r="A533" s="10"/>
      <c r="B533" s="10"/>
      <c r="G533" s="10"/>
      <c r="L533"/>
    </row>
    <row r="534" spans="1:12">
      <c r="A534" s="10"/>
      <c r="B534" s="10"/>
      <c r="G534" s="10"/>
      <c r="L534"/>
    </row>
    <row r="535" spans="1:12">
      <c r="A535" s="10"/>
      <c r="B535" s="10"/>
      <c r="G535" s="10"/>
      <c r="L535"/>
    </row>
    <row r="536" spans="1:12">
      <c r="A536" s="10"/>
      <c r="B536" s="10"/>
      <c r="G536" s="10"/>
      <c r="L536"/>
    </row>
    <row r="537" spans="1:12">
      <c r="A537" s="10"/>
      <c r="B537" s="10"/>
      <c r="G537" s="10"/>
      <c r="L537"/>
    </row>
    <row r="538" spans="1:12">
      <c r="A538" s="10"/>
      <c r="B538" s="10"/>
      <c r="G538" s="10"/>
      <c r="L538"/>
    </row>
    <row r="539" spans="1:12">
      <c r="A539" s="10"/>
      <c r="B539" s="10"/>
      <c r="G539" s="10"/>
      <c r="L539"/>
    </row>
    <row r="540" spans="1:12">
      <c r="A540" s="10"/>
      <c r="B540" s="10"/>
      <c r="G540" s="10"/>
      <c r="L540"/>
    </row>
    <row r="541" spans="1:12">
      <c r="A541" s="10"/>
      <c r="B541" s="10"/>
      <c r="G541" s="10"/>
      <c r="L541"/>
    </row>
    <row r="542" spans="1:12">
      <c r="A542" s="10"/>
      <c r="B542" s="10"/>
      <c r="G542" s="10"/>
      <c r="L542"/>
    </row>
    <row r="543" spans="1:12">
      <c r="A543" s="10"/>
      <c r="B543" s="10"/>
      <c r="G543" s="10"/>
      <c r="L543"/>
    </row>
    <row r="544" spans="1:12">
      <c r="A544" s="10"/>
      <c r="B544" s="10"/>
      <c r="G544" s="10"/>
      <c r="L544"/>
    </row>
    <row r="545" spans="1:12">
      <c r="A545" s="10"/>
      <c r="B545" s="10"/>
      <c r="G545" s="10"/>
      <c r="L545"/>
    </row>
    <row r="546" spans="1:12">
      <c r="A546" s="10"/>
      <c r="B546" s="10"/>
      <c r="G546" s="10"/>
      <c r="L546"/>
    </row>
    <row r="547" spans="1:12">
      <c r="A547" s="10"/>
      <c r="B547" s="10"/>
      <c r="G547" s="10"/>
      <c r="L547"/>
    </row>
    <row r="548" spans="1:12">
      <c r="A548" s="10"/>
      <c r="B548" s="10"/>
      <c r="G548" s="10"/>
      <c r="L548"/>
    </row>
    <row r="549" spans="1:12">
      <c r="A549" s="10"/>
      <c r="B549" s="10"/>
      <c r="G549" s="10"/>
      <c r="L549"/>
    </row>
    <row r="550" spans="1:12">
      <c r="A550" s="10"/>
      <c r="B550" s="10"/>
      <c r="G550" s="10"/>
      <c r="L550"/>
    </row>
    <row r="551" spans="1:12">
      <c r="A551" s="10"/>
      <c r="B551" s="10"/>
      <c r="G551" s="10"/>
      <c r="L551"/>
    </row>
    <row r="552" spans="1:12">
      <c r="A552" s="10"/>
      <c r="B552" s="10"/>
      <c r="G552" s="10"/>
      <c r="L552"/>
    </row>
    <row r="553" spans="1:12">
      <c r="A553" s="10"/>
      <c r="B553" s="10"/>
      <c r="G553" s="10"/>
      <c r="L553"/>
    </row>
    <row r="554" spans="1:12">
      <c r="A554" s="10"/>
      <c r="B554" s="10"/>
      <c r="G554" s="10"/>
      <c r="L554"/>
    </row>
    <row r="555" spans="1:12">
      <c r="A555" s="10"/>
      <c r="B555" s="10"/>
      <c r="G555" s="10"/>
      <c r="L555"/>
    </row>
    <row r="556" spans="1:12">
      <c r="A556" s="10"/>
      <c r="B556" s="10"/>
      <c r="G556" s="10"/>
      <c r="L556"/>
    </row>
    <row r="557" spans="1:12">
      <c r="A557" s="10"/>
      <c r="B557" s="10"/>
      <c r="G557" s="10"/>
      <c r="L557"/>
    </row>
    <row r="558" spans="1:12">
      <c r="A558" s="10"/>
      <c r="B558" s="10"/>
      <c r="G558" s="10"/>
      <c r="L558"/>
    </row>
    <row r="559" spans="1:12">
      <c r="A559" s="10"/>
      <c r="B559" s="10"/>
      <c r="G559" s="10"/>
      <c r="L559"/>
    </row>
    <row r="560" spans="1:12">
      <c r="A560" s="10"/>
      <c r="B560" s="10"/>
      <c r="G560" s="10"/>
      <c r="L560"/>
    </row>
    <row r="561" spans="1:12">
      <c r="A561" s="10"/>
      <c r="B561" s="10"/>
      <c r="G561" s="10"/>
      <c r="L561"/>
    </row>
    <row r="562" spans="1:12">
      <c r="A562" s="10"/>
      <c r="B562" s="10"/>
      <c r="G562" s="10"/>
      <c r="L562"/>
    </row>
    <row r="563" spans="1:12">
      <c r="A563" s="10"/>
      <c r="B563" s="10"/>
      <c r="G563" s="10"/>
      <c r="L563"/>
    </row>
    <row r="564" spans="1:12">
      <c r="A564" s="10"/>
      <c r="B564" s="10"/>
      <c r="G564" s="10"/>
      <c r="L564"/>
    </row>
    <row r="565" spans="1:12">
      <c r="A565" s="10"/>
      <c r="B565" s="10"/>
      <c r="G565" s="10"/>
      <c r="L565"/>
    </row>
    <row r="566" spans="1:12">
      <c r="A566" s="10"/>
      <c r="B566" s="10"/>
      <c r="G566" s="10"/>
      <c r="L566"/>
    </row>
    <row r="567" spans="1:12">
      <c r="A567" s="10"/>
      <c r="B567" s="10"/>
      <c r="G567" s="10"/>
      <c r="L567"/>
    </row>
    <row r="568" spans="1:12">
      <c r="A568" s="10"/>
      <c r="B568" s="10"/>
      <c r="G568" s="10"/>
      <c r="L568"/>
    </row>
    <row r="569" spans="1:12">
      <c r="A569" s="10"/>
      <c r="B569" s="10"/>
      <c r="G569" s="10"/>
      <c r="L569"/>
    </row>
    <row r="570" spans="1:12">
      <c r="A570" s="10"/>
      <c r="B570" s="10"/>
      <c r="G570" s="10"/>
      <c r="L570"/>
    </row>
    <row r="571" spans="1:12">
      <c r="A571" s="10"/>
      <c r="B571" s="10"/>
      <c r="G571" s="10"/>
      <c r="L571"/>
    </row>
    <row r="572" spans="1:12">
      <c r="A572" s="10"/>
      <c r="B572" s="10"/>
      <c r="G572" s="10"/>
      <c r="L572"/>
    </row>
    <row r="573" spans="1:12">
      <c r="A573" s="10"/>
      <c r="B573" s="10"/>
      <c r="G573" s="10"/>
      <c r="L573"/>
    </row>
    <row r="574" spans="1:12">
      <c r="A574" s="10"/>
      <c r="B574" s="10"/>
      <c r="G574" s="10"/>
      <c r="L574"/>
    </row>
    <row r="575" spans="1:12">
      <c r="A575" s="10"/>
      <c r="B575" s="10"/>
      <c r="G575" s="10"/>
      <c r="L575"/>
    </row>
    <row r="576" spans="1:12">
      <c r="A576" s="10"/>
      <c r="B576" s="10"/>
      <c r="G576" s="10"/>
      <c r="L576"/>
    </row>
    <row r="577" spans="1:12">
      <c r="A577" s="10"/>
      <c r="B577" s="10"/>
      <c r="G577" s="10"/>
      <c r="L577"/>
    </row>
    <row r="578" spans="1:12">
      <c r="A578" s="10"/>
      <c r="B578" s="10"/>
      <c r="G578" s="10"/>
      <c r="L578"/>
    </row>
    <row r="579" spans="1:12">
      <c r="A579" s="10"/>
      <c r="B579" s="10"/>
      <c r="G579" s="10"/>
      <c r="L579"/>
    </row>
    <row r="580" spans="1:12">
      <c r="A580" s="10"/>
      <c r="B580" s="10"/>
      <c r="G580" s="10"/>
      <c r="L580"/>
    </row>
    <row r="581" spans="1:12">
      <c r="A581" s="10"/>
      <c r="B581" s="10"/>
      <c r="G581" s="10"/>
      <c r="L581"/>
    </row>
    <row r="582" spans="1:12">
      <c r="A582" s="10"/>
      <c r="B582" s="10"/>
      <c r="G582" s="10"/>
      <c r="L582"/>
    </row>
    <row r="583" spans="1:12">
      <c r="A583" s="10"/>
      <c r="B583" s="10"/>
      <c r="G583" s="10"/>
      <c r="L583"/>
    </row>
    <row r="584" spans="1:12">
      <c r="A584" s="10"/>
      <c r="B584" s="10"/>
      <c r="G584" s="10"/>
      <c r="L584"/>
    </row>
    <row r="585" spans="1:12">
      <c r="A585" s="10"/>
      <c r="B585" s="10"/>
      <c r="G585" s="10"/>
      <c r="L585"/>
    </row>
    <row r="586" spans="1:12">
      <c r="A586" s="10"/>
      <c r="B586" s="10"/>
      <c r="G586" s="10"/>
      <c r="L586"/>
    </row>
    <row r="587" spans="1:12">
      <c r="A587" s="10"/>
      <c r="B587" s="10"/>
      <c r="G587" s="10"/>
      <c r="L587"/>
    </row>
    <row r="588" spans="1:12">
      <c r="A588" s="10"/>
      <c r="B588" s="10"/>
      <c r="G588" s="10"/>
      <c r="L588"/>
    </row>
    <row r="589" spans="1:12">
      <c r="A589" s="10"/>
      <c r="B589" s="10"/>
      <c r="G589" s="10"/>
      <c r="L589"/>
    </row>
    <row r="590" spans="1:12">
      <c r="A590" s="10"/>
      <c r="B590" s="10"/>
      <c r="G590" s="10"/>
      <c r="L590"/>
    </row>
    <row r="591" spans="1:12">
      <c r="A591" s="10"/>
      <c r="B591" s="10"/>
      <c r="G591" s="10"/>
      <c r="L591"/>
    </row>
    <row r="592" spans="1:12">
      <c r="A592" s="10"/>
      <c r="B592" s="10"/>
      <c r="G592" s="10"/>
      <c r="L592"/>
    </row>
    <row r="593" spans="1:12">
      <c r="A593" s="10"/>
      <c r="B593" s="10"/>
      <c r="G593" s="10"/>
      <c r="L593"/>
    </row>
    <row r="594" spans="1:12">
      <c r="A594" s="10"/>
      <c r="B594" s="10"/>
      <c r="G594" s="10"/>
      <c r="L594"/>
    </row>
    <row r="595" spans="1:12">
      <c r="A595" s="10"/>
      <c r="B595" s="10"/>
      <c r="G595" s="10"/>
      <c r="L595"/>
    </row>
    <row r="596" spans="1:12">
      <c r="A596" s="10"/>
      <c r="B596" s="10"/>
      <c r="G596" s="10"/>
      <c r="L596"/>
    </row>
    <row r="597" spans="1:12">
      <c r="A597" s="10"/>
      <c r="B597" s="10"/>
      <c r="G597" s="10"/>
      <c r="L597"/>
    </row>
    <row r="598" spans="1:12">
      <c r="A598" s="10"/>
      <c r="B598" s="10"/>
      <c r="G598" s="10"/>
      <c r="L598"/>
    </row>
    <row r="599" spans="1:12">
      <c r="A599" s="10"/>
      <c r="B599" s="10"/>
      <c r="G599" s="10"/>
      <c r="L599"/>
    </row>
    <row r="600" spans="1:12">
      <c r="A600" s="10"/>
      <c r="B600" s="10"/>
      <c r="G600" s="10"/>
      <c r="L600"/>
    </row>
    <row r="601" spans="1:12">
      <c r="A601" s="10"/>
      <c r="B601" s="10"/>
      <c r="G601" s="10"/>
      <c r="L601"/>
    </row>
    <row r="602" spans="1:12">
      <c r="A602" s="10"/>
      <c r="B602" s="10"/>
      <c r="G602" s="10"/>
      <c r="L602"/>
    </row>
    <row r="603" spans="1:12">
      <c r="A603" s="10"/>
      <c r="B603" s="10"/>
      <c r="G603" s="10"/>
      <c r="L603"/>
    </row>
    <row r="604" spans="1:12">
      <c r="A604" s="10"/>
      <c r="B604" s="10"/>
      <c r="G604" s="10"/>
      <c r="L604"/>
    </row>
    <row r="605" spans="1:12">
      <c r="A605" s="10"/>
      <c r="B605" s="10"/>
      <c r="G605" s="10"/>
      <c r="L605"/>
    </row>
    <row r="606" spans="1:12">
      <c r="A606" s="10"/>
      <c r="B606" s="10"/>
      <c r="G606" s="10"/>
      <c r="L606"/>
    </row>
    <row r="607" spans="1:12">
      <c r="A607" s="10"/>
      <c r="B607" s="10"/>
      <c r="G607" s="10"/>
      <c r="L607"/>
    </row>
    <row r="608" spans="1:12">
      <c r="A608" s="10"/>
      <c r="B608" s="10"/>
      <c r="G608" s="10"/>
      <c r="L608"/>
    </row>
    <row r="609" spans="1:12">
      <c r="A609" s="10"/>
      <c r="B609" s="10"/>
      <c r="G609" s="10"/>
      <c r="L609"/>
    </row>
    <row r="610" spans="1:12">
      <c r="A610" s="10"/>
      <c r="B610" s="10"/>
      <c r="G610" s="10"/>
      <c r="L610"/>
    </row>
    <row r="611" spans="1:12">
      <c r="A611" s="10"/>
      <c r="B611" s="10"/>
      <c r="G611" s="10"/>
      <c r="L611"/>
    </row>
    <row r="612" spans="1:12">
      <c r="A612" s="10"/>
      <c r="B612" s="10"/>
      <c r="G612" s="10"/>
      <c r="L612"/>
    </row>
    <row r="613" spans="1:12">
      <c r="A613" s="10"/>
      <c r="B613" s="10"/>
      <c r="G613" s="10"/>
      <c r="L613"/>
    </row>
    <row r="614" spans="1:12">
      <c r="A614" s="10"/>
      <c r="B614" s="10"/>
      <c r="G614" s="10"/>
      <c r="L614"/>
    </row>
    <row r="615" spans="1:12">
      <c r="A615" s="10"/>
      <c r="B615" s="10"/>
      <c r="G615" s="10"/>
      <c r="L615"/>
    </row>
    <row r="616" spans="1:12">
      <c r="A616" s="10"/>
      <c r="B616" s="10"/>
      <c r="G616" s="10"/>
      <c r="L616"/>
    </row>
    <row r="617" spans="1:12">
      <c r="A617" s="10"/>
      <c r="B617" s="10"/>
      <c r="G617" s="10"/>
      <c r="L617"/>
    </row>
    <row r="618" spans="1:12">
      <c r="A618" s="10"/>
      <c r="B618" s="10"/>
      <c r="G618" s="10"/>
      <c r="L618"/>
    </row>
    <row r="619" spans="1:12">
      <c r="A619" s="10"/>
      <c r="B619" s="10"/>
      <c r="G619" s="10"/>
      <c r="L619"/>
    </row>
    <row r="620" spans="1:12">
      <c r="A620" s="10"/>
      <c r="B620" s="10"/>
      <c r="G620" s="10"/>
      <c r="L620"/>
    </row>
    <row r="621" spans="1:12">
      <c r="A621" s="10"/>
      <c r="B621" s="10"/>
      <c r="G621" s="10"/>
      <c r="L621"/>
    </row>
    <row r="622" spans="1:12">
      <c r="A622" s="10"/>
      <c r="B622" s="10"/>
      <c r="G622" s="10"/>
      <c r="L622"/>
    </row>
    <row r="623" spans="1:12">
      <c r="A623" s="10"/>
      <c r="B623" s="10"/>
      <c r="G623" s="10"/>
      <c r="L623"/>
    </row>
    <row r="624" spans="1:12">
      <c r="A624" s="10"/>
      <c r="B624" s="10"/>
      <c r="G624" s="10"/>
      <c r="L624"/>
    </row>
    <row r="625" spans="1:12">
      <c r="A625" s="10"/>
      <c r="B625" s="10"/>
      <c r="G625" s="10"/>
      <c r="L625"/>
    </row>
    <row r="626" spans="1:12">
      <c r="A626" s="10"/>
      <c r="B626" s="10"/>
      <c r="G626" s="10"/>
      <c r="L626"/>
    </row>
    <row r="627" spans="1:12">
      <c r="A627" s="10"/>
      <c r="B627" s="10"/>
      <c r="G627" s="10"/>
      <c r="L627"/>
    </row>
    <row r="628" spans="1:12">
      <c r="A628" s="10"/>
      <c r="B628" s="10"/>
      <c r="G628" s="10"/>
      <c r="L628"/>
    </row>
    <row r="629" spans="1:12">
      <c r="A629" s="10"/>
      <c r="B629" s="10"/>
      <c r="G629" s="10"/>
      <c r="L629"/>
    </row>
    <row r="630" spans="1:12">
      <c r="A630" s="10"/>
      <c r="B630" s="10"/>
      <c r="G630" s="10"/>
      <c r="L630"/>
    </row>
    <row r="631" spans="1:12">
      <c r="A631" s="10"/>
      <c r="B631" s="10"/>
      <c r="G631" s="10"/>
      <c r="L631"/>
    </row>
    <row r="632" spans="1:12">
      <c r="A632" s="10"/>
      <c r="B632" s="10"/>
      <c r="G632" s="10"/>
      <c r="L632"/>
    </row>
    <row r="633" spans="1:12">
      <c r="A633" s="10"/>
      <c r="B633" s="10"/>
      <c r="G633" s="10"/>
      <c r="L633"/>
    </row>
    <row r="634" spans="1:12">
      <c r="A634" s="10"/>
      <c r="B634" s="10"/>
      <c r="G634" s="10"/>
      <c r="L634"/>
    </row>
    <row r="635" spans="1:12">
      <c r="A635" s="10"/>
      <c r="B635" s="10"/>
      <c r="G635" s="10"/>
      <c r="L635"/>
    </row>
    <row r="636" spans="1:12">
      <c r="A636" s="10"/>
      <c r="B636" s="10"/>
      <c r="G636" s="10"/>
      <c r="L636"/>
    </row>
    <row r="637" spans="1:12">
      <c r="A637" s="10"/>
      <c r="B637" s="10"/>
      <c r="G637" s="10"/>
      <c r="L637"/>
    </row>
    <row r="638" spans="1:12">
      <c r="A638" s="10"/>
      <c r="B638" s="10"/>
      <c r="G638" s="10"/>
      <c r="L638"/>
    </row>
    <row r="639" spans="1:12">
      <c r="A639" s="10"/>
      <c r="B639" s="10"/>
      <c r="G639" s="10"/>
      <c r="L639"/>
    </row>
    <row r="640" spans="1:12">
      <c r="A640" s="10"/>
      <c r="B640" s="10"/>
      <c r="G640" s="10"/>
      <c r="L640"/>
    </row>
    <row r="641" spans="1:12">
      <c r="A641" s="10"/>
      <c r="B641" s="10"/>
      <c r="G641" s="10"/>
      <c r="L641"/>
    </row>
    <row r="642" spans="1:12">
      <c r="A642" s="10"/>
      <c r="B642" s="10"/>
      <c r="G642" s="10"/>
      <c r="L642"/>
    </row>
    <row r="643" spans="1:12">
      <c r="A643" s="10"/>
      <c r="B643" s="10"/>
      <c r="G643" s="10"/>
      <c r="L643"/>
    </row>
    <row r="644" spans="1:12">
      <c r="A644" s="10"/>
      <c r="B644" s="10"/>
      <c r="G644" s="10"/>
      <c r="L644"/>
    </row>
    <row r="645" spans="1:12">
      <c r="A645" s="10"/>
      <c r="B645" s="10"/>
      <c r="G645" s="10"/>
      <c r="L645"/>
    </row>
    <row r="646" spans="1:12">
      <c r="A646" s="10"/>
      <c r="B646" s="10"/>
      <c r="G646" s="10"/>
      <c r="L646"/>
    </row>
    <row r="647" spans="1:12">
      <c r="A647" s="10"/>
      <c r="B647" s="10"/>
      <c r="G647" s="10"/>
      <c r="L647"/>
    </row>
    <row r="648" spans="1:12">
      <c r="A648" s="10"/>
      <c r="B648" s="10"/>
      <c r="G648" s="10"/>
      <c r="L648"/>
    </row>
    <row r="649" spans="1:12">
      <c r="A649" s="10"/>
      <c r="B649" s="10"/>
      <c r="G649" s="10"/>
      <c r="L649"/>
    </row>
    <row r="650" spans="1:12">
      <c r="A650" s="10"/>
      <c r="B650" s="10"/>
      <c r="G650" s="10"/>
      <c r="L650"/>
    </row>
    <row r="651" spans="1:12">
      <c r="A651" s="10"/>
      <c r="B651" s="10"/>
      <c r="G651" s="10"/>
      <c r="L651"/>
    </row>
    <row r="652" spans="1:12">
      <c r="A652" s="10"/>
      <c r="B652" s="10"/>
      <c r="G652" s="10"/>
      <c r="L652"/>
    </row>
    <row r="653" spans="1:12">
      <c r="A653" s="10"/>
      <c r="B653" s="10"/>
      <c r="G653" s="10"/>
      <c r="L653"/>
    </row>
    <row r="654" spans="1:12">
      <c r="A654" s="10"/>
      <c r="B654" s="10"/>
      <c r="G654" s="10"/>
      <c r="L654"/>
    </row>
    <row r="655" spans="1:12">
      <c r="A655" s="10"/>
      <c r="B655" s="10"/>
      <c r="G655" s="10"/>
      <c r="L655"/>
    </row>
    <row r="656" spans="1:12">
      <c r="A656" s="10"/>
      <c r="B656" s="10"/>
      <c r="G656" s="10"/>
      <c r="L656"/>
    </row>
    <row r="657" spans="1:12">
      <c r="A657" s="10"/>
      <c r="B657" s="10"/>
      <c r="G657" s="10"/>
      <c r="L657"/>
    </row>
    <row r="658" spans="1:12">
      <c r="A658" s="10"/>
      <c r="B658" s="10"/>
      <c r="G658" s="10"/>
      <c r="L658"/>
    </row>
    <row r="659" spans="1:12">
      <c r="A659" s="10"/>
      <c r="B659" s="10"/>
      <c r="G659" s="10"/>
      <c r="L659"/>
    </row>
    <row r="660" spans="1:12">
      <c r="A660" s="10"/>
      <c r="B660" s="10"/>
      <c r="G660" s="10"/>
      <c r="L660"/>
    </row>
    <row r="661" spans="1:12">
      <c r="A661" s="10"/>
      <c r="B661" s="10"/>
      <c r="G661" s="10"/>
      <c r="L661"/>
    </row>
    <row r="662" spans="1:12">
      <c r="A662" s="10"/>
      <c r="B662" s="10"/>
      <c r="G662" s="10"/>
      <c r="L662"/>
    </row>
    <row r="663" spans="1:12">
      <c r="A663" s="10"/>
      <c r="B663" s="10"/>
      <c r="G663" s="10"/>
      <c r="L663"/>
    </row>
    <row r="664" spans="1:12">
      <c r="A664" s="10"/>
      <c r="B664" s="10"/>
      <c r="G664" s="10"/>
      <c r="L664"/>
    </row>
    <row r="665" spans="1:12">
      <c r="A665" s="10"/>
      <c r="B665" s="10"/>
      <c r="G665" s="10"/>
      <c r="L665"/>
    </row>
    <row r="666" spans="1:12">
      <c r="A666" s="10"/>
      <c r="B666" s="10"/>
      <c r="G666" s="10"/>
      <c r="L666"/>
    </row>
    <row r="667" spans="1:12">
      <c r="A667" s="10"/>
      <c r="B667" s="10"/>
      <c r="G667" s="10"/>
      <c r="L667"/>
    </row>
    <row r="668" spans="1:12">
      <c r="A668" s="10"/>
      <c r="B668" s="10"/>
      <c r="G668" s="10"/>
      <c r="L668"/>
    </row>
    <row r="669" spans="1:12">
      <c r="A669" s="10"/>
      <c r="B669" s="10"/>
      <c r="G669" s="10"/>
      <c r="L669"/>
    </row>
    <row r="670" spans="1:12">
      <c r="A670" s="10"/>
      <c r="B670" s="10"/>
      <c r="G670" s="10"/>
      <c r="L670"/>
    </row>
    <row r="671" spans="1:12">
      <c r="A671" s="10"/>
      <c r="B671" s="10"/>
      <c r="G671" s="10"/>
      <c r="L671"/>
    </row>
    <row r="672" spans="1:12">
      <c r="A672" s="10"/>
      <c r="B672" s="10"/>
      <c r="G672" s="10"/>
      <c r="L672"/>
    </row>
    <row r="673" spans="1:12">
      <c r="A673" s="10"/>
      <c r="B673" s="10"/>
      <c r="G673" s="10"/>
      <c r="L673"/>
    </row>
    <row r="674" spans="1:12">
      <c r="A674" s="10"/>
      <c r="B674" s="10"/>
      <c r="G674" s="10"/>
      <c r="L674"/>
    </row>
    <row r="675" spans="1:12">
      <c r="A675" s="10"/>
      <c r="B675" s="10"/>
      <c r="G675" s="10"/>
      <c r="L675"/>
    </row>
    <row r="676" spans="1:12">
      <c r="A676" s="10"/>
      <c r="B676" s="10"/>
      <c r="G676" s="10"/>
      <c r="L676"/>
    </row>
    <row r="677" spans="1:12">
      <c r="A677" s="10"/>
      <c r="B677" s="10"/>
      <c r="G677" s="10"/>
      <c r="L677"/>
    </row>
    <row r="678" spans="1:12">
      <c r="A678" s="10"/>
      <c r="B678" s="10"/>
      <c r="G678" s="10"/>
      <c r="L678"/>
    </row>
    <row r="679" spans="1:12">
      <c r="A679" s="10"/>
      <c r="B679" s="10"/>
      <c r="G679" s="10"/>
      <c r="L679"/>
    </row>
    <row r="680" spans="1:12">
      <c r="A680" s="10"/>
      <c r="B680" s="10"/>
      <c r="G680" s="10"/>
      <c r="L680"/>
    </row>
    <row r="681" spans="1:12">
      <c r="A681" s="10"/>
      <c r="B681" s="10"/>
      <c r="G681" s="10"/>
      <c r="L681"/>
    </row>
    <row r="682" spans="1:12">
      <c r="A682" s="10"/>
      <c r="B682" s="10"/>
      <c r="G682" s="10"/>
      <c r="L682"/>
    </row>
    <row r="683" spans="1:12">
      <c r="A683" s="10"/>
      <c r="B683" s="10"/>
      <c r="G683" s="10"/>
      <c r="L683"/>
    </row>
    <row r="684" spans="1:12">
      <c r="A684" s="10"/>
      <c r="B684" s="10"/>
      <c r="G684" s="10"/>
      <c r="L684"/>
    </row>
    <row r="685" spans="1:12">
      <c r="A685" s="10"/>
      <c r="B685" s="10"/>
      <c r="G685" s="10"/>
      <c r="L685"/>
    </row>
    <row r="686" spans="1:12">
      <c r="A686" s="10"/>
      <c r="B686" s="10"/>
      <c r="G686" s="10"/>
      <c r="L686"/>
    </row>
    <row r="687" spans="1:12">
      <c r="A687" s="10"/>
      <c r="B687" s="10"/>
      <c r="G687" s="10"/>
      <c r="L687"/>
    </row>
    <row r="688" spans="1:12">
      <c r="A688" s="10"/>
      <c r="B688" s="10"/>
      <c r="G688" s="10"/>
      <c r="L688"/>
    </row>
    <row r="689" spans="1:12">
      <c r="A689" s="10"/>
      <c r="B689" s="10"/>
      <c r="G689" s="10"/>
      <c r="L689"/>
    </row>
    <row r="690" spans="1:12">
      <c r="A690" s="10"/>
      <c r="B690" s="10"/>
      <c r="G690" s="10"/>
      <c r="L690"/>
    </row>
    <row r="691" spans="1:12">
      <c r="A691" s="10"/>
      <c r="B691" s="10"/>
      <c r="G691" s="10"/>
      <c r="L691"/>
    </row>
    <row r="692" spans="1:12">
      <c r="A692" s="10"/>
      <c r="B692" s="10"/>
      <c r="G692" s="10"/>
      <c r="L692"/>
    </row>
    <row r="693" spans="1:12">
      <c r="A693" s="10"/>
      <c r="B693" s="10"/>
      <c r="G693" s="10"/>
      <c r="L693"/>
    </row>
    <row r="694" spans="1:12">
      <c r="A694" s="10"/>
      <c r="B694" s="10"/>
      <c r="G694" s="10"/>
      <c r="L694"/>
    </row>
    <row r="695" spans="1:12">
      <c r="A695" s="10"/>
      <c r="B695" s="10"/>
      <c r="G695" s="10"/>
      <c r="L695"/>
    </row>
    <row r="696" spans="1:12">
      <c r="A696" s="10"/>
      <c r="B696" s="10"/>
      <c r="G696" s="10"/>
      <c r="L696"/>
    </row>
    <row r="697" spans="1:12">
      <c r="A697" s="10"/>
      <c r="B697" s="10"/>
      <c r="G697" s="10"/>
      <c r="L697"/>
    </row>
    <row r="698" spans="1:12">
      <c r="A698" s="10"/>
      <c r="B698" s="10"/>
      <c r="G698" s="10"/>
      <c r="L698"/>
    </row>
    <row r="699" spans="1:12">
      <c r="A699" s="10"/>
      <c r="B699" s="10"/>
      <c r="G699" s="10"/>
      <c r="L699"/>
    </row>
    <row r="700" spans="1:12">
      <c r="A700" s="10"/>
      <c r="B700" s="10"/>
      <c r="G700" s="10"/>
      <c r="L700"/>
    </row>
    <row r="701" spans="1:12">
      <c r="A701" s="10"/>
      <c r="B701" s="10"/>
      <c r="G701" s="10"/>
      <c r="L701"/>
    </row>
    <row r="702" spans="1:12">
      <c r="A702" s="10"/>
      <c r="B702" s="10"/>
      <c r="G702" s="10"/>
      <c r="L702"/>
    </row>
    <row r="703" spans="1:12">
      <c r="A703" s="10"/>
      <c r="B703" s="10"/>
      <c r="G703" s="10"/>
      <c r="L703"/>
    </row>
    <row r="704" spans="1:12">
      <c r="A704" s="10"/>
      <c r="B704" s="10"/>
      <c r="G704" s="10"/>
      <c r="L704"/>
    </row>
    <row r="705" spans="1:12">
      <c r="A705" s="10"/>
      <c r="B705" s="10"/>
      <c r="G705" s="10"/>
      <c r="L705"/>
    </row>
    <row r="706" spans="1:12">
      <c r="A706" s="10"/>
      <c r="B706" s="10"/>
      <c r="G706" s="10"/>
      <c r="L706"/>
    </row>
    <row r="707" spans="1:12">
      <c r="B707"/>
      <c r="H707" s="10"/>
      <c r="L707"/>
    </row>
    <row r="708" spans="1:12">
      <c r="B708"/>
      <c r="H708" s="10"/>
      <c r="L708"/>
    </row>
    <row r="709" spans="1:12">
      <c r="B709"/>
      <c r="H709" s="10"/>
      <c r="L709"/>
    </row>
    <row r="710" spans="1:12">
      <c r="B710"/>
      <c r="H710" s="10"/>
      <c r="L710"/>
    </row>
    <row r="711" spans="1:12">
      <c r="B711"/>
      <c r="H711" s="10"/>
      <c r="L711"/>
    </row>
    <row r="712" spans="1:12">
      <c r="B712"/>
      <c r="H712" s="10"/>
      <c r="L712"/>
    </row>
    <row r="713" spans="1:12">
      <c r="B713"/>
      <c r="H713" s="10"/>
      <c r="L713"/>
    </row>
    <row r="714" spans="1:12">
      <c r="B714"/>
      <c r="H714" s="10"/>
      <c r="L714"/>
    </row>
    <row r="715" spans="1:12">
      <c r="B715"/>
      <c r="H715" s="10"/>
      <c r="L715"/>
    </row>
    <row r="716" spans="1:12">
      <c r="B716"/>
      <c r="H716" s="10"/>
      <c r="L716"/>
    </row>
    <row r="717" spans="1:12">
      <c r="B717"/>
      <c r="H717" s="10"/>
      <c r="L717"/>
    </row>
    <row r="718" spans="1:12">
      <c r="B718"/>
      <c r="H718" s="10"/>
      <c r="L718"/>
    </row>
    <row r="719" spans="1:12">
      <c r="B719"/>
      <c r="H719" s="10"/>
      <c r="L719"/>
    </row>
    <row r="720" spans="1:12">
      <c r="B720"/>
      <c r="H720" s="10"/>
      <c r="L720"/>
    </row>
    <row r="721" spans="2:12">
      <c r="B721"/>
      <c r="H721" s="10"/>
      <c r="L721"/>
    </row>
    <row r="722" spans="2:12">
      <c r="B722"/>
      <c r="H722" s="10"/>
      <c r="L722"/>
    </row>
    <row r="723" spans="2:12">
      <c r="B723"/>
      <c r="H723" s="10"/>
      <c r="L723"/>
    </row>
    <row r="724" spans="2:12">
      <c r="B724"/>
      <c r="H724" s="10"/>
      <c r="L724"/>
    </row>
    <row r="725" spans="2:12">
      <c r="B725"/>
      <c r="H725" s="10"/>
      <c r="L725"/>
    </row>
    <row r="726" spans="2:12">
      <c r="B726"/>
      <c r="H726" s="10"/>
      <c r="L726"/>
    </row>
    <row r="727" spans="2:12">
      <c r="B727"/>
      <c r="H727" s="10"/>
      <c r="L727"/>
    </row>
    <row r="728" spans="2:12">
      <c r="B728"/>
      <c r="H728" s="10"/>
      <c r="L728"/>
    </row>
    <row r="729" spans="2:12">
      <c r="B729"/>
      <c r="H729" s="10"/>
      <c r="L729"/>
    </row>
    <row r="730" spans="2:12">
      <c r="B730"/>
      <c r="H730" s="10"/>
      <c r="L730"/>
    </row>
    <row r="731" spans="2:12">
      <c r="B731"/>
      <c r="H731" s="10"/>
      <c r="L731"/>
    </row>
    <row r="732" spans="2:12">
      <c r="B732"/>
      <c r="H732" s="10"/>
      <c r="L732"/>
    </row>
    <row r="733" spans="2:12">
      <c r="B733"/>
      <c r="H733" s="10"/>
      <c r="L733"/>
    </row>
    <row r="734" spans="2:12">
      <c r="B734"/>
      <c r="H734" s="10"/>
      <c r="L734"/>
    </row>
    <row r="735" spans="2:12">
      <c r="B735"/>
      <c r="H735" s="10"/>
      <c r="L735"/>
    </row>
    <row r="736" spans="2:12">
      <c r="B736"/>
      <c r="H736" s="10"/>
      <c r="L736"/>
    </row>
    <row r="737" spans="2:12">
      <c r="B737"/>
      <c r="H737" s="10"/>
      <c r="L737"/>
    </row>
    <row r="738" spans="2:12">
      <c r="B738"/>
      <c r="H738" s="10"/>
      <c r="L738"/>
    </row>
    <row r="739" spans="2:12">
      <c r="B739"/>
      <c r="H739" s="10"/>
      <c r="L739"/>
    </row>
    <row r="740" spans="2:12">
      <c r="B740"/>
      <c r="H740" s="10"/>
      <c r="L740"/>
    </row>
    <row r="741" spans="2:12">
      <c r="B741"/>
      <c r="H741" s="10"/>
      <c r="L741"/>
    </row>
    <row r="742" spans="2:12">
      <c r="B742"/>
      <c r="H742" s="10"/>
      <c r="L742"/>
    </row>
    <row r="743" spans="2:12">
      <c r="B743"/>
      <c r="H743" s="10"/>
      <c r="L743"/>
    </row>
    <row r="744" spans="2:12">
      <c r="B744"/>
      <c r="H744" s="10"/>
      <c r="L744"/>
    </row>
    <row r="745" spans="2:12">
      <c r="B745"/>
      <c r="H745" s="10"/>
      <c r="L745"/>
    </row>
    <row r="746" spans="2:12">
      <c r="B746"/>
      <c r="H746" s="10"/>
      <c r="L746"/>
    </row>
    <row r="747" spans="2:12">
      <c r="B747"/>
      <c r="H747" s="10"/>
      <c r="L747"/>
    </row>
    <row r="748" spans="2:12">
      <c r="B748"/>
      <c r="H748" s="10"/>
      <c r="L748"/>
    </row>
    <row r="749" spans="2:12">
      <c r="B749"/>
      <c r="H749" s="10"/>
      <c r="L749"/>
    </row>
    <row r="750" spans="2:12">
      <c r="B750"/>
      <c r="H750" s="10"/>
      <c r="L750"/>
    </row>
    <row r="751" spans="2:12">
      <c r="B751"/>
      <c r="H751" s="10"/>
      <c r="L751"/>
    </row>
    <row r="752" spans="2:12">
      <c r="B752"/>
      <c r="H752" s="10"/>
      <c r="L752"/>
    </row>
    <row r="753" spans="2:12">
      <c r="B753"/>
      <c r="H753" s="10"/>
      <c r="L753"/>
    </row>
    <row r="754" spans="2:12">
      <c r="B754"/>
      <c r="H754" s="10"/>
      <c r="L754"/>
    </row>
    <row r="755" spans="2:12">
      <c r="B755"/>
      <c r="H755" s="10"/>
      <c r="L755"/>
    </row>
    <row r="756" spans="2:12">
      <c r="B756"/>
      <c r="H756" s="10"/>
      <c r="L756"/>
    </row>
    <row r="757" spans="2:12">
      <c r="B757"/>
      <c r="H757" s="10"/>
      <c r="L757"/>
    </row>
    <row r="758" spans="2:12">
      <c r="B758"/>
      <c r="H758" s="10"/>
      <c r="L758"/>
    </row>
    <row r="759" spans="2:12">
      <c r="B759"/>
      <c r="H759" s="10"/>
      <c r="L759"/>
    </row>
    <row r="760" spans="2:12">
      <c r="B760"/>
      <c r="H760" s="10"/>
      <c r="L760"/>
    </row>
    <row r="761" spans="2:12">
      <c r="B761"/>
      <c r="H761" s="10"/>
      <c r="L761"/>
    </row>
    <row r="762" spans="2:12">
      <c r="B762"/>
      <c r="H762" s="10"/>
      <c r="L762"/>
    </row>
    <row r="763" spans="2:12">
      <c r="B763"/>
      <c r="H763" s="10"/>
      <c r="L763"/>
    </row>
    <row r="764" spans="2:12">
      <c r="B764"/>
      <c r="H764" s="10"/>
      <c r="L764"/>
    </row>
    <row r="765" spans="2:12">
      <c r="B765"/>
      <c r="H765" s="10"/>
      <c r="L765"/>
    </row>
    <row r="766" spans="2:12">
      <c r="B766"/>
      <c r="H766" s="10"/>
      <c r="L766"/>
    </row>
    <row r="767" spans="2:12">
      <c r="B767"/>
      <c r="H767" s="10"/>
      <c r="L767"/>
    </row>
    <row r="768" spans="2:12">
      <c r="B768"/>
      <c r="H768" s="10"/>
      <c r="L768"/>
    </row>
    <row r="769" spans="2:12">
      <c r="B769"/>
      <c r="H769" s="10"/>
      <c r="L769"/>
    </row>
    <row r="770" spans="2:12">
      <c r="B770"/>
      <c r="H770" s="10"/>
      <c r="L770"/>
    </row>
    <row r="771" spans="2:12">
      <c r="B771"/>
      <c r="H771" s="10"/>
      <c r="L771"/>
    </row>
    <row r="772" spans="2:12">
      <c r="B772"/>
      <c r="H772" s="10"/>
      <c r="L772"/>
    </row>
    <row r="773" spans="2:12">
      <c r="B773"/>
      <c r="H773" s="10"/>
      <c r="L773"/>
    </row>
    <row r="774" spans="2:12">
      <c r="B774"/>
      <c r="H774" s="10"/>
      <c r="L774"/>
    </row>
    <row r="775" spans="2:12">
      <c r="B775"/>
      <c r="H775" s="10"/>
      <c r="L775"/>
    </row>
    <row r="776" spans="2:12">
      <c r="B776"/>
      <c r="H776" s="10"/>
      <c r="L776"/>
    </row>
    <row r="777" spans="2:12">
      <c r="B777"/>
      <c r="H777" s="10"/>
      <c r="L777"/>
    </row>
    <row r="778" spans="2:12">
      <c r="B778"/>
      <c r="H778" s="10"/>
      <c r="L778"/>
    </row>
    <row r="779" spans="2:12">
      <c r="B779"/>
      <c r="H779" s="10"/>
      <c r="L779"/>
    </row>
    <row r="780" spans="2:12">
      <c r="B780"/>
      <c r="H780" s="10"/>
      <c r="L780"/>
    </row>
    <row r="781" spans="2:12">
      <c r="B781"/>
      <c r="H781" s="10"/>
      <c r="L781"/>
    </row>
    <row r="782" spans="2:12">
      <c r="B782"/>
      <c r="H782" s="10"/>
      <c r="L782"/>
    </row>
    <row r="783" spans="2:12">
      <c r="B783"/>
      <c r="H783" s="10"/>
      <c r="L783"/>
    </row>
    <row r="784" spans="2:12">
      <c r="B784"/>
      <c r="H784" s="10"/>
      <c r="L784"/>
    </row>
    <row r="785" spans="2:12">
      <c r="B785"/>
      <c r="H785" s="10"/>
      <c r="L785"/>
    </row>
    <row r="786" spans="2:12">
      <c r="B786"/>
      <c r="H786" s="10"/>
      <c r="L786"/>
    </row>
    <row r="787" spans="2:12">
      <c r="B787"/>
      <c r="H787" s="10"/>
      <c r="L787"/>
    </row>
    <row r="788" spans="2:12">
      <c r="B788"/>
      <c r="H788" s="10"/>
      <c r="L788"/>
    </row>
    <row r="789" spans="2:12">
      <c r="B789"/>
      <c r="H789" s="10"/>
      <c r="L789"/>
    </row>
    <row r="790" spans="2:12">
      <c r="B790"/>
      <c r="H790" s="10"/>
      <c r="L790"/>
    </row>
    <row r="791" spans="2:12">
      <c r="B791"/>
      <c r="H791" s="10"/>
      <c r="L791"/>
    </row>
    <row r="792" spans="2:12">
      <c r="B792"/>
      <c r="H792" s="10"/>
      <c r="L792"/>
    </row>
    <row r="793" spans="2:12">
      <c r="B793"/>
      <c r="H793" s="10"/>
      <c r="L793"/>
    </row>
    <row r="794" spans="2:12">
      <c r="B794"/>
      <c r="H794" s="10"/>
      <c r="L794"/>
    </row>
    <row r="795" spans="2:12">
      <c r="B795"/>
      <c r="H795" s="10"/>
      <c r="L795"/>
    </row>
    <row r="796" spans="2:12">
      <c r="B796"/>
      <c r="H796" s="10"/>
      <c r="L796"/>
    </row>
    <row r="797" spans="2:12">
      <c r="B797"/>
      <c r="H797" s="10"/>
      <c r="L797"/>
    </row>
    <row r="798" spans="2:12">
      <c r="B798"/>
      <c r="H798" s="10"/>
      <c r="L798"/>
    </row>
    <row r="799" spans="2:12">
      <c r="B799"/>
      <c r="H799" s="10"/>
      <c r="L799"/>
    </row>
    <row r="800" spans="2:12">
      <c r="B800"/>
      <c r="H800" s="10"/>
      <c r="L800"/>
    </row>
    <row r="801" spans="2:12">
      <c r="B801"/>
      <c r="H801" s="10"/>
      <c r="L801"/>
    </row>
    <row r="802" spans="2:12">
      <c r="B802"/>
      <c r="H802" s="10"/>
      <c r="L802"/>
    </row>
    <row r="803" spans="2:12">
      <c r="B803"/>
      <c r="H803" s="10"/>
      <c r="L803"/>
    </row>
    <row r="804" spans="2:12">
      <c r="B804"/>
      <c r="H804" s="10"/>
      <c r="L804"/>
    </row>
    <row r="805" spans="2:12">
      <c r="B805"/>
      <c r="H805" s="10"/>
      <c r="L805"/>
    </row>
    <row r="806" spans="2:12">
      <c r="B806"/>
      <c r="H806" s="10"/>
      <c r="L806"/>
    </row>
    <row r="807" spans="2:12">
      <c r="B807"/>
      <c r="H807" s="10"/>
      <c r="L807"/>
    </row>
    <row r="808" spans="2:12">
      <c r="B808"/>
      <c r="H808" s="10"/>
      <c r="L808"/>
    </row>
    <row r="809" spans="2:12">
      <c r="B809"/>
      <c r="H809" s="10"/>
      <c r="L809"/>
    </row>
    <row r="810" spans="2:12">
      <c r="B810"/>
      <c r="H810" s="10"/>
      <c r="L810"/>
    </row>
    <row r="811" spans="2:12">
      <c r="B811"/>
      <c r="H811" s="10"/>
      <c r="L811"/>
    </row>
    <row r="812" spans="2:12">
      <c r="B812"/>
      <c r="H812" s="10"/>
      <c r="L812"/>
    </row>
    <row r="813" spans="2:12">
      <c r="B813"/>
      <c r="H813" s="10"/>
      <c r="L813"/>
    </row>
    <row r="814" spans="2:12">
      <c r="B814"/>
      <c r="H814" s="10"/>
      <c r="L814"/>
    </row>
    <row r="815" spans="2:12">
      <c r="B815"/>
      <c r="H815" s="10"/>
      <c r="L815"/>
    </row>
    <row r="816" spans="2:12">
      <c r="B816"/>
      <c r="H816" s="10"/>
      <c r="L816"/>
    </row>
    <row r="817" spans="2:12">
      <c r="B817"/>
      <c r="H817" s="10"/>
      <c r="L817"/>
    </row>
    <row r="818" spans="2:12">
      <c r="B818"/>
      <c r="H818" s="10"/>
      <c r="L818"/>
    </row>
    <row r="819" spans="2:12">
      <c r="B819"/>
      <c r="H819" s="10"/>
      <c r="L819"/>
    </row>
    <row r="820" spans="2:12">
      <c r="B820"/>
      <c r="H820" s="10"/>
      <c r="L820"/>
    </row>
    <row r="821" spans="2:12">
      <c r="B821"/>
      <c r="H821" s="10"/>
      <c r="L821"/>
    </row>
    <row r="822" spans="2:12">
      <c r="B822"/>
      <c r="H822" s="10"/>
      <c r="L822"/>
    </row>
    <row r="823" spans="2:12">
      <c r="B823"/>
      <c r="H823" s="10"/>
      <c r="L823"/>
    </row>
    <row r="824" spans="2:12">
      <c r="B824"/>
      <c r="H824" s="10"/>
      <c r="L824"/>
    </row>
    <row r="825" spans="2:12">
      <c r="B825"/>
      <c r="H825" s="10"/>
      <c r="L825"/>
    </row>
    <row r="826" spans="2:12">
      <c r="B826"/>
      <c r="H826" s="10"/>
      <c r="L826"/>
    </row>
    <row r="827" spans="2:12">
      <c r="B827"/>
      <c r="H827" s="10"/>
      <c r="L827"/>
    </row>
    <row r="828" spans="2:12">
      <c r="B828"/>
      <c r="H828" s="10"/>
      <c r="L828"/>
    </row>
    <row r="829" spans="2:12">
      <c r="B829"/>
      <c r="H829" s="10"/>
      <c r="L829"/>
    </row>
    <row r="830" spans="2:12">
      <c r="B830"/>
      <c r="H830" s="10"/>
      <c r="L830"/>
    </row>
    <row r="831" spans="2:12">
      <c r="B831"/>
      <c r="H831" s="10"/>
      <c r="L831"/>
    </row>
    <row r="832" spans="2:12">
      <c r="B832"/>
      <c r="H832" s="10"/>
      <c r="L832"/>
    </row>
    <row r="833" spans="2:12">
      <c r="B833"/>
      <c r="H833" s="10"/>
      <c r="L833"/>
    </row>
    <row r="834" spans="2:12">
      <c r="B834"/>
      <c r="H834" s="10"/>
      <c r="L834"/>
    </row>
    <row r="835" spans="2:12">
      <c r="B835"/>
      <c r="H835" s="10"/>
      <c r="L835"/>
    </row>
    <row r="836" spans="2:12">
      <c r="B836"/>
      <c r="H836" s="10"/>
      <c r="L836"/>
    </row>
    <row r="837" spans="2:12">
      <c r="B837"/>
      <c r="H837" s="10"/>
      <c r="L837"/>
    </row>
    <row r="838" spans="2:12">
      <c r="B838"/>
      <c r="H838" s="10"/>
      <c r="L838"/>
    </row>
    <row r="839" spans="2:12">
      <c r="B839"/>
      <c r="H839" s="10"/>
      <c r="L839"/>
    </row>
    <row r="840" spans="2:12">
      <c r="B840"/>
      <c r="H840" s="10"/>
      <c r="L840"/>
    </row>
    <row r="841" spans="2:12">
      <c r="B841"/>
      <c r="H841" s="10"/>
      <c r="L841"/>
    </row>
    <row r="842" spans="2:12">
      <c r="B842"/>
      <c r="H842" s="10"/>
      <c r="L842"/>
    </row>
    <row r="843" spans="2:12">
      <c r="B843"/>
      <c r="H843" s="10"/>
      <c r="L843"/>
    </row>
    <row r="844" spans="2:12">
      <c r="B844"/>
      <c r="H844" s="10"/>
      <c r="L844"/>
    </row>
    <row r="845" spans="2:12">
      <c r="B845"/>
      <c r="H845" s="10"/>
      <c r="L845"/>
    </row>
    <row r="846" spans="2:12">
      <c r="B846"/>
      <c r="H846" s="10"/>
      <c r="L846"/>
    </row>
    <row r="847" spans="2:12">
      <c r="B847"/>
      <c r="H847" s="10"/>
      <c r="L847"/>
    </row>
    <row r="848" spans="2:12">
      <c r="B848"/>
      <c r="H848" s="10"/>
      <c r="L848"/>
    </row>
  </sheetData>
  <sortState ref="E19:J393">
    <sortCondition ref="E19:E393"/>
  </sortState>
  <mergeCells count="23">
    <mergeCell ref="C8:F8"/>
    <mergeCell ref="G8:J8"/>
    <mergeCell ref="B8:B9"/>
    <mergeCell ref="D16:E16"/>
    <mergeCell ref="F16:H16"/>
    <mergeCell ref="C16:C17"/>
    <mergeCell ref="B16:B17"/>
    <mergeCell ref="B398:C398"/>
    <mergeCell ref="J16:J17"/>
    <mergeCell ref="J398:K398"/>
    <mergeCell ref="B18:C18"/>
    <mergeCell ref="B396:B397"/>
    <mergeCell ref="C396:C397"/>
    <mergeCell ref="D396:E396"/>
    <mergeCell ref="F396:H396"/>
    <mergeCell ref="M16:O16"/>
    <mergeCell ref="L16:L17"/>
    <mergeCell ref="J396:J397"/>
    <mergeCell ref="K396:K397"/>
    <mergeCell ref="L396:L397"/>
    <mergeCell ref="M396:O396"/>
    <mergeCell ref="K16:K17"/>
    <mergeCell ref="J18:K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X66"/>
  <sheetViews>
    <sheetView workbookViewId="0">
      <selection activeCell="F38" sqref="F38"/>
    </sheetView>
  </sheetViews>
  <sheetFormatPr defaultRowHeight="15"/>
  <cols>
    <col min="2" max="2" width="24.5703125" bestFit="1" customWidth="1"/>
  </cols>
  <sheetData>
    <row r="1" spans="1:50">
      <c r="A1" s="6" t="s">
        <v>303</v>
      </c>
      <c r="B1" s="6" t="s">
        <v>304</v>
      </c>
      <c r="C1" s="6" t="s">
        <v>305</v>
      </c>
      <c r="D1" s="6"/>
      <c r="E1" s="6"/>
      <c r="F1" s="6" t="s">
        <v>306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</row>
    <row r="2" spans="1:50">
      <c r="A2" s="6"/>
      <c r="B2" s="6"/>
      <c r="C2" s="6" t="s">
        <v>305</v>
      </c>
      <c r="D2" s="6" t="s">
        <v>307</v>
      </c>
      <c r="E2" s="6" t="s">
        <v>308</v>
      </c>
      <c r="F2" s="6" t="s">
        <v>305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</row>
    <row r="3" spans="1:50">
      <c r="A3" s="6"/>
      <c r="B3" s="6"/>
      <c r="C3" s="6" t="s">
        <v>309</v>
      </c>
      <c r="D3" s="6" t="s">
        <v>309</v>
      </c>
      <c r="E3" s="6" t="s">
        <v>309</v>
      </c>
      <c r="F3" s="6" t="s">
        <v>309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</row>
    <row r="4" spans="1:50">
      <c r="A4" s="6"/>
      <c r="B4" s="6"/>
      <c r="C4" s="6" t="s">
        <v>310</v>
      </c>
      <c r="D4" s="6" t="s">
        <v>310</v>
      </c>
      <c r="E4" s="6" t="s">
        <v>310</v>
      </c>
      <c r="F4" s="6" t="s">
        <v>310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</row>
    <row r="5" spans="1:50">
      <c r="A5" s="6" t="s">
        <v>311</v>
      </c>
      <c r="B5" s="6" t="s">
        <v>33</v>
      </c>
      <c r="C5" s="6">
        <v>37366</v>
      </c>
      <c r="D5" s="6">
        <v>17779</v>
      </c>
      <c r="E5" s="6">
        <v>19587</v>
      </c>
      <c r="F5" s="6">
        <v>1836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</row>
    <row r="6" spans="1:50">
      <c r="A6" s="6" t="s">
        <v>312</v>
      </c>
      <c r="B6" s="6" t="s">
        <v>31</v>
      </c>
      <c r="C6" s="6">
        <v>13132</v>
      </c>
      <c r="D6" s="6">
        <v>6724</v>
      </c>
      <c r="E6" s="6">
        <v>6408</v>
      </c>
      <c r="F6" s="6">
        <v>660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</row>
    <row r="7" spans="1:50">
      <c r="A7" s="6" t="s">
        <v>313</v>
      </c>
      <c r="B7" s="6" t="s">
        <v>39</v>
      </c>
      <c r="C7" s="6">
        <v>32773</v>
      </c>
      <c r="D7" s="6">
        <v>15771</v>
      </c>
      <c r="E7" s="6">
        <v>17002</v>
      </c>
      <c r="F7" s="6">
        <v>1693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</row>
    <row r="8" spans="1:50">
      <c r="A8" s="6" t="s">
        <v>314</v>
      </c>
      <c r="B8" s="6" t="s">
        <v>25</v>
      </c>
      <c r="C8" s="6">
        <v>5245</v>
      </c>
      <c r="D8" s="6">
        <v>2593</v>
      </c>
      <c r="E8" s="6">
        <v>2652</v>
      </c>
      <c r="F8" s="6">
        <v>238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</row>
    <row r="9" spans="1:50">
      <c r="A9" s="6" t="s">
        <v>315</v>
      </c>
      <c r="B9" s="6" t="s">
        <v>21</v>
      </c>
      <c r="C9" s="6">
        <v>15863</v>
      </c>
      <c r="D9" s="6">
        <v>7754</v>
      </c>
      <c r="E9" s="6">
        <v>8109</v>
      </c>
      <c r="F9" s="6">
        <v>809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</row>
    <row r="10" spans="1:50">
      <c r="A10" s="6" t="s">
        <v>316</v>
      </c>
      <c r="B10" s="6" t="s">
        <v>19</v>
      </c>
      <c r="C10" s="6">
        <v>7317</v>
      </c>
      <c r="D10" s="6">
        <v>3659</v>
      </c>
      <c r="E10" s="6">
        <v>3658</v>
      </c>
      <c r="F10" s="6">
        <v>337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</row>
    <row r="11" spans="1:50">
      <c r="A11" s="6" t="s">
        <v>317</v>
      </c>
      <c r="B11" s="6" t="s">
        <v>38</v>
      </c>
      <c r="C11" s="6">
        <v>15131</v>
      </c>
      <c r="D11" s="6">
        <v>7433</v>
      </c>
      <c r="E11" s="6">
        <v>7698</v>
      </c>
      <c r="F11" s="6">
        <v>704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 spans="1:50">
      <c r="A12" s="6" t="s">
        <v>318</v>
      </c>
      <c r="B12" s="6" t="s">
        <v>17</v>
      </c>
      <c r="C12" s="6">
        <v>5318</v>
      </c>
      <c r="D12" s="6">
        <v>2676</v>
      </c>
      <c r="E12" s="6">
        <v>2642</v>
      </c>
      <c r="F12" s="6">
        <v>252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0">
      <c r="A13" s="6" t="s">
        <v>319</v>
      </c>
      <c r="B13" s="6" t="s">
        <v>28</v>
      </c>
      <c r="C13" s="6">
        <v>12475</v>
      </c>
      <c r="D13" s="6">
        <v>5986</v>
      </c>
      <c r="E13" s="6">
        <v>6489</v>
      </c>
      <c r="F13" s="6">
        <v>631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0">
      <c r="A14" s="6" t="s">
        <v>320</v>
      </c>
      <c r="B14" s="6" t="s">
        <v>27</v>
      </c>
      <c r="C14" s="6">
        <v>9693</v>
      </c>
      <c r="D14" s="6">
        <v>4820</v>
      </c>
      <c r="E14" s="6">
        <v>4873</v>
      </c>
      <c r="F14" s="6">
        <v>464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0">
      <c r="A15" s="6" t="s">
        <v>321</v>
      </c>
      <c r="B15" s="6" t="s">
        <v>26</v>
      </c>
      <c r="C15" s="6">
        <v>7167</v>
      </c>
      <c r="D15" s="6">
        <v>3589</v>
      </c>
      <c r="E15" s="6">
        <v>3578</v>
      </c>
      <c r="F15" s="6">
        <v>329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0">
      <c r="A16" s="6" t="s">
        <v>322</v>
      </c>
      <c r="B16" s="6" t="s">
        <v>5</v>
      </c>
      <c r="C16" s="6">
        <v>14999</v>
      </c>
      <c r="D16" s="6">
        <v>7492</v>
      </c>
      <c r="E16" s="6">
        <v>7507</v>
      </c>
      <c r="F16" s="6">
        <v>789</v>
      </c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50">
      <c r="A17" s="6" t="s">
        <v>323</v>
      </c>
      <c r="B17" s="6" t="s">
        <v>30</v>
      </c>
      <c r="C17" s="6">
        <v>9399</v>
      </c>
      <c r="D17" s="6">
        <v>4426</v>
      </c>
      <c r="E17" s="6">
        <v>4973</v>
      </c>
      <c r="F17" s="6">
        <v>450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</row>
    <row r="18" spans="1:50">
      <c r="A18" s="6" t="s">
        <v>324</v>
      </c>
      <c r="B18" s="6" t="s">
        <v>29</v>
      </c>
      <c r="C18" s="6">
        <v>10329</v>
      </c>
      <c r="D18" s="6">
        <v>5190</v>
      </c>
      <c r="E18" s="6">
        <v>5139</v>
      </c>
      <c r="F18" s="6">
        <v>483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</row>
    <row r="19" spans="1:50">
      <c r="A19" s="6" t="s">
        <v>325</v>
      </c>
      <c r="B19" s="6" t="s">
        <v>22</v>
      </c>
      <c r="C19" s="6">
        <v>9092</v>
      </c>
      <c r="D19" s="6">
        <v>4337</v>
      </c>
      <c r="E19" s="6">
        <v>4755</v>
      </c>
      <c r="F19" s="6">
        <v>407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</row>
    <row r="20" spans="1:50">
      <c r="A20" s="6" t="s">
        <v>326</v>
      </c>
      <c r="B20" s="6" t="s">
        <v>23</v>
      </c>
      <c r="C20" s="6">
        <v>10903</v>
      </c>
      <c r="D20" s="6">
        <v>5429</v>
      </c>
      <c r="E20" s="6">
        <v>5474</v>
      </c>
      <c r="F20" s="6">
        <v>532</v>
      </c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</row>
    <row r="21" spans="1:50">
      <c r="A21" s="6" t="s">
        <v>327</v>
      </c>
      <c r="B21" s="6" t="s">
        <v>41</v>
      </c>
      <c r="C21" s="6">
        <v>13215</v>
      </c>
      <c r="D21" s="6">
        <v>6230</v>
      </c>
      <c r="E21" s="6">
        <v>6985</v>
      </c>
      <c r="F21" s="6">
        <v>644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</row>
    <row r="22" spans="1:50">
      <c r="A22" s="6" t="s">
        <v>328</v>
      </c>
      <c r="B22" s="6" t="s">
        <v>40</v>
      </c>
      <c r="C22" s="6">
        <v>10846</v>
      </c>
      <c r="D22" s="6">
        <v>5400</v>
      </c>
      <c r="E22" s="6">
        <v>5446</v>
      </c>
      <c r="F22" s="6">
        <v>578</v>
      </c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</row>
    <row r="23" spans="1:50">
      <c r="A23" s="6" t="s">
        <v>329</v>
      </c>
      <c r="B23" s="6" t="s">
        <v>7</v>
      </c>
      <c r="C23" s="6">
        <v>10067</v>
      </c>
      <c r="D23" s="6">
        <v>4929</v>
      </c>
      <c r="E23" s="6">
        <v>5138</v>
      </c>
      <c r="F23" s="6">
        <v>456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</row>
    <row r="24" spans="1:50">
      <c r="A24" s="6" t="s">
        <v>330</v>
      </c>
      <c r="B24" s="6" t="s">
        <v>37</v>
      </c>
      <c r="C24" s="6">
        <v>12460</v>
      </c>
      <c r="D24" s="6">
        <v>5917</v>
      </c>
      <c r="E24" s="6">
        <v>6543</v>
      </c>
      <c r="F24" s="6">
        <v>602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spans="1:50">
      <c r="A25" s="6" t="s">
        <v>331</v>
      </c>
      <c r="B25" s="6" t="s">
        <v>35</v>
      </c>
      <c r="C25" s="6">
        <v>3599</v>
      </c>
      <c r="D25" s="6">
        <v>1803</v>
      </c>
      <c r="E25" s="6">
        <v>1796</v>
      </c>
      <c r="F25" s="6">
        <v>205</v>
      </c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</row>
    <row r="26" spans="1:50">
      <c r="A26" s="6" t="s">
        <v>332</v>
      </c>
      <c r="B26" s="6" t="s">
        <v>15</v>
      </c>
      <c r="C26" s="6">
        <v>14280</v>
      </c>
      <c r="D26" s="6">
        <v>7077</v>
      </c>
      <c r="E26" s="6">
        <v>7203</v>
      </c>
      <c r="F26" s="6">
        <v>737</v>
      </c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</row>
    <row r="27" spans="1:50">
      <c r="A27" s="6" t="s">
        <v>333</v>
      </c>
      <c r="B27" s="6" t="s">
        <v>16</v>
      </c>
      <c r="C27" s="6">
        <v>29514</v>
      </c>
      <c r="D27" s="6">
        <v>14525</v>
      </c>
      <c r="E27" s="6">
        <v>14989</v>
      </c>
      <c r="F27" s="6">
        <v>1778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spans="1:50">
      <c r="A28" s="6" t="s">
        <v>334</v>
      </c>
      <c r="B28" s="6" t="s">
        <v>14</v>
      </c>
      <c r="C28" s="6">
        <v>6708</v>
      </c>
      <c r="D28" s="6">
        <v>3191</v>
      </c>
      <c r="E28" s="6">
        <v>3517</v>
      </c>
      <c r="F28" s="6">
        <v>406</v>
      </c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spans="1:50">
      <c r="A29" s="6" t="s">
        <v>335</v>
      </c>
      <c r="B29" s="6" t="s">
        <v>13</v>
      </c>
      <c r="C29" s="6">
        <v>16595</v>
      </c>
      <c r="D29" s="6">
        <v>8234</v>
      </c>
      <c r="E29" s="6">
        <v>8361</v>
      </c>
      <c r="F29" s="6">
        <v>879</v>
      </c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spans="1:50">
      <c r="A30" s="6" t="s">
        <v>336</v>
      </c>
      <c r="B30" s="6" t="s">
        <v>1</v>
      </c>
      <c r="C30" s="6">
        <v>19765</v>
      </c>
      <c r="D30" s="6">
        <v>9558</v>
      </c>
      <c r="E30" s="6">
        <v>10207</v>
      </c>
      <c r="F30" s="6">
        <v>1280</v>
      </c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spans="1:50">
      <c r="A31" s="6" t="s">
        <v>337</v>
      </c>
      <c r="B31" s="6" t="s">
        <v>11</v>
      </c>
      <c r="C31" s="6">
        <v>7081</v>
      </c>
      <c r="D31" s="6">
        <v>3423</v>
      </c>
      <c r="E31" s="6">
        <v>3658</v>
      </c>
      <c r="F31" s="6">
        <v>614</v>
      </c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spans="1:50">
      <c r="A32" s="6" t="s">
        <v>338</v>
      </c>
      <c r="B32" s="6" t="s">
        <v>9</v>
      </c>
      <c r="C32" s="6">
        <v>13348</v>
      </c>
      <c r="D32" s="6">
        <v>6402</v>
      </c>
      <c r="E32" s="6">
        <v>6946</v>
      </c>
      <c r="F32" s="6">
        <v>820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spans="1:50">
      <c r="A33" s="6" t="s">
        <v>339</v>
      </c>
      <c r="B33" s="6" t="s">
        <v>24</v>
      </c>
      <c r="C33" s="6">
        <v>10301</v>
      </c>
      <c r="D33" s="6">
        <v>5138</v>
      </c>
      <c r="E33" s="6">
        <v>5163</v>
      </c>
      <c r="F33" s="6">
        <v>609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5" spans="1:50">
      <c r="C35" t="s">
        <v>341</v>
      </c>
      <c r="D35" s="4" t="s">
        <v>343</v>
      </c>
    </row>
    <row r="36" spans="1:50">
      <c r="B36" s="6" t="s">
        <v>33</v>
      </c>
      <c r="C36">
        <f>INT(F5+(I5/5)*2)</f>
        <v>1836</v>
      </c>
      <c r="D36" s="3">
        <f>C36/C5</f>
        <v>4.9135577797998181E-2</v>
      </c>
      <c r="F36" s="10"/>
      <c r="G36" s="6"/>
    </row>
    <row r="37" spans="1:50">
      <c r="B37" s="6" t="s">
        <v>31</v>
      </c>
      <c r="C37" s="6">
        <f t="shared" ref="C37:C64" si="0">INT(F6+(I6/5)*2)</f>
        <v>660</v>
      </c>
      <c r="D37" s="3">
        <f t="shared" ref="D37:D64" si="1">C37/C6</f>
        <v>5.0258909533962837E-2</v>
      </c>
      <c r="F37" s="10"/>
      <c r="G37" s="6"/>
    </row>
    <row r="38" spans="1:50">
      <c r="B38" s="6" t="s">
        <v>39</v>
      </c>
      <c r="C38" s="6">
        <f t="shared" si="0"/>
        <v>1693</v>
      </c>
      <c r="D38" s="3">
        <f t="shared" si="1"/>
        <v>5.1658377322796205E-2</v>
      </c>
      <c r="F38" s="10"/>
      <c r="G38" s="6"/>
    </row>
    <row r="39" spans="1:50">
      <c r="B39" s="6" t="s">
        <v>25</v>
      </c>
      <c r="C39" s="6">
        <f t="shared" si="0"/>
        <v>238</v>
      </c>
      <c r="D39" s="3">
        <f t="shared" si="1"/>
        <v>4.5376549094375593E-2</v>
      </c>
      <c r="F39" s="10"/>
      <c r="G39" s="6"/>
    </row>
    <row r="40" spans="1:50">
      <c r="B40" s="6" t="s">
        <v>21</v>
      </c>
      <c r="C40" s="6">
        <f t="shared" si="0"/>
        <v>809</v>
      </c>
      <c r="D40" s="3">
        <f t="shared" si="1"/>
        <v>5.0999180482884703E-2</v>
      </c>
      <c r="F40" s="10"/>
      <c r="G40" s="6"/>
    </row>
    <row r="41" spans="1:50">
      <c r="B41" s="6" t="s">
        <v>19</v>
      </c>
      <c r="C41" s="6">
        <f t="shared" si="0"/>
        <v>337</v>
      </c>
      <c r="D41" s="3">
        <f t="shared" si="1"/>
        <v>4.6057127237939047E-2</v>
      </c>
      <c r="F41" s="10"/>
      <c r="G41" s="6"/>
    </row>
    <row r="42" spans="1:50">
      <c r="B42" s="6" t="s">
        <v>38</v>
      </c>
      <c r="C42" s="6">
        <f t="shared" si="0"/>
        <v>704</v>
      </c>
      <c r="D42" s="3">
        <f t="shared" si="1"/>
        <v>4.6526997554689052E-2</v>
      </c>
      <c r="F42" s="10"/>
      <c r="G42" s="6"/>
    </row>
    <row r="43" spans="1:50">
      <c r="B43" s="6" t="s">
        <v>17</v>
      </c>
      <c r="C43" s="6">
        <f t="shared" si="0"/>
        <v>252</v>
      </c>
      <c r="D43" s="3">
        <f t="shared" si="1"/>
        <v>4.7386235426852198E-2</v>
      </c>
      <c r="F43" s="10"/>
      <c r="G43" s="6"/>
    </row>
    <row r="44" spans="1:50">
      <c r="B44" s="6" t="s">
        <v>28</v>
      </c>
      <c r="C44" s="6">
        <f t="shared" si="0"/>
        <v>631</v>
      </c>
      <c r="D44" s="3">
        <f t="shared" si="1"/>
        <v>5.0581162324649299E-2</v>
      </c>
      <c r="F44" s="10"/>
      <c r="G44" s="6"/>
    </row>
    <row r="45" spans="1:50">
      <c r="B45" s="6" t="s">
        <v>27</v>
      </c>
      <c r="C45" s="6">
        <f t="shared" si="0"/>
        <v>464</v>
      </c>
      <c r="D45" s="3">
        <f t="shared" si="1"/>
        <v>4.7869596616114722E-2</v>
      </c>
      <c r="F45" s="10"/>
      <c r="G45" s="6"/>
    </row>
    <row r="46" spans="1:50">
      <c r="B46" s="6" t="s">
        <v>26</v>
      </c>
      <c r="C46" s="6">
        <f t="shared" si="0"/>
        <v>329</v>
      </c>
      <c r="D46" s="3">
        <f t="shared" si="1"/>
        <v>4.5904841635272781E-2</v>
      </c>
      <c r="F46" s="10"/>
      <c r="G46" s="6"/>
    </row>
    <row r="47" spans="1:50">
      <c r="B47" s="6" t="s">
        <v>5</v>
      </c>
      <c r="C47" s="6">
        <f t="shared" si="0"/>
        <v>789</v>
      </c>
      <c r="D47" s="3">
        <f t="shared" si="1"/>
        <v>5.2603506900460027E-2</v>
      </c>
      <c r="F47" s="10"/>
      <c r="G47" s="6"/>
    </row>
    <row r="48" spans="1:50">
      <c r="B48" s="6" t="s">
        <v>30</v>
      </c>
      <c r="C48" s="6">
        <f t="shared" si="0"/>
        <v>450</v>
      </c>
      <c r="D48" s="3">
        <f t="shared" si="1"/>
        <v>4.7877433769549956E-2</v>
      </c>
      <c r="F48" s="10"/>
      <c r="G48" s="6"/>
    </row>
    <row r="49" spans="2:7">
      <c r="B49" s="6" t="s">
        <v>29</v>
      </c>
      <c r="C49" s="6">
        <f t="shared" si="0"/>
        <v>483</v>
      </c>
      <c r="D49" s="3">
        <f t="shared" si="1"/>
        <v>4.6761545164101075E-2</v>
      </c>
      <c r="F49" s="10"/>
      <c r="G49" s="6"/>
    </row>
    <row r="50" spans="2:7">
      <c r="B50" s="6" t="s">
        <v>22</v>
      </c>
      <c r="C50" s="6">
        <f t="shared" si="0"/>
        <v>407</v>
      </c>
      <c r="D50" s="3">
        <f t="shared" si="1"/>
        <v>4.4764628244610645E-2</v>
      </c>
      <c r="F50" s="10"/>
      <c r="G50" s="6"/>
    </row>
    <row r="51" spans="2:7">
      <c r="B51" s="6" t="s">
        <v>23</v>
      </c>
      <c r="C51" s="6">
        <f t="shared" si="0"/>
        <v>532</v>
      </c>
      <c r="D51" s="3">
        <f t="shared" si="1"/>
        <v>4.8793909933045949E-2</v>
      </c>
      <c r="F51" s="10"/>
      <c r="G51" s="6"/>
    </row>
    <row r="52" spans="2:7">
      <c r="B52" s="6" t="s">
        <v>41</v>
      </c>
      <c r="C52" s="6">
        <f t="shared" si="0"/>
        <v>644</v>
      </c>
      <c r="D52" s="3">
        <f t="shared" si="1"/>
        <v>4.8732500945894819E-2</v>
      </c>
      <c r="F52" s="10"/>
      <c r="G52" s="6"/>
    </row>
    <row r="53" spans="2:7">
      <c r="B53" s="6" t="s">
        <v>40</v>
      </c>
      <c r="C53" s="6">
        <f t="shared" si="0"/>
        <v>578</v>
      </c>
      <c r="D53" s="3">
        <f t="shared" si="1"/>
        <v>5.329153605015674E-2</v>
      </c>
      <c r="F53" s="10"/>
      <c r="G53" s="6"/>
    </row>
    <row r="54" spans="2:7">
      <c r="B54" s="6" t="s">
        <v>7</v>
      </c>
      <c r="C54" s="6">
        <f t="shared" si="0"/>
        <v>456</v>
      </c>
      <c r="D54" s="3">
        <f t="shared" si="1"/>
        <v>4.529651336048475E-2</v>
      </c>
      <c r="F54" s="10"/>
      <c r="G54" s="6"/>
    </row>
    <row r="55" spans="2:7">
      <c r="B55" s="6" t="s">
        <v>37</v>
      </c>
      <c r="C55" s="6">
        <f t="shared" si="0"/>
        <v>602</v>
      </c>
      <c r="D55" s="3">
        <f t="shared" si="1"/>
        <v>4.8314606741573035E-2</v>
      </c>
      <c r="F55" s="10"/>
      <c r="G55" s="6"/>
    </row>
    <row r="56" spans="2:7">
      <c r="B56" s="6" t="s">
        <v>35</v>
      </c>
      <c r="C56" s="6">
        <f t="shared" si="0"/>
        <v>205</v>
      </c>
      <c r="D56" s="3">
        <f t="shared" si="1"/>
        <v>5.6960266740761323E-2</v>
      </c>
      <c r="F56" s="10"/>
      <c r="G56" s="6"/>
    </row>
    <row r="57" spans="2:7">
      <c r="B57" s="6" t="s">
        <v>15</v>
      </c>
      <c r="C57" s="6">
        <f t="shared" si="0"/>
        <v>737</v>
      </c>
      <c r="D57" s="3">
        <f t="shared" si="1"/>
        <v>5.1610644257703078E-2</v>
      </c>
      <c r="F57" s="10"/>
      <c r="G57" s="6"/>
    </row>
    <row r="58" spans="2:7">
      <c r="B58" s="6" t="s">
        <v>16</v>
      </c>
      <c r="C58" s="6">
        <f t="shared" si="0"/>
        <v>1778</v>
      </c>
      <c r="D58" s="3">
        <f t="shared" si="1"/>
        <v>6.024259673375347E-2</v>
      </c>
      <c r="F58" s="10"/>
      <c r="G58" s="6"/>
    </row>
    <row r="59" spans="2:7">
      <c r="B59" s="6" t="s">
        <v>14</v>
      </c>
      <c r="C59" s="6">
        <f t="shared" si="0"/>
        <v>406</v>
      </c>
      <c r="D59" s="3">
        <f t="shared" si="1"/>
        <v>6.0524746571258198E-2</v>
      </c>
      <c r="F59" s="10"/>
      <c r="G59" s="6"/>
    </row>
    <row r="60" spans="2:7">
      <c r="B60" s="6" t="s">
        <v>13</v>
      </c>
      <c r="C60" s="6">
        <f t="shared" si="0"/>
        <v>879</v>
      </c>
      <c r="D60" s="3">
        <f t="shared" si="1"/>
        <v>5.2967761373907803E-2</v>
      </c>
      <c r="F60" s="10"/>
      <c r="G60" s="6"/>
    </row>
    <row r="61" spans="2:7">
      <c r="B61" s="6" t="s">
        <v>1</v>
      </c>
      <c r="C61" s="6">
        <f t="shared" si="0"/>
        <v>1280</v>
      </c>
      <c r="D61" s="3">
        <f t="shared" si="1"/>
        <v>6.4760941057424734E-2</v>
      </c>
      <c r="F61" s="10"/>
      <c r="G61" s="6"/>
    </row>
    <row r="62" spans="2:7">
      <c r="B62" s="6" t="s">
        <v>11</v>
      </c>
      <c r="C62" s="6">
        <f t="shared" si="0"/>
        <v>614</v>
      </c>
      <c r="D62" s="3">
        <f t="shared" si="1"/>
        <v>8.671091653721226E-2</v>
      </c>
      <c r="F62" s="10"/>
      <c r="G62" s="6"/>
    </row>
    <row r="63" spans="2:7">
      <c r="B63" s="6" t="s">
        <v>9</v>
      </c>
      <c r="C63" s="6">
        <f t="shared" si="0"/>
        <v>820</v>
      </c>
      <c r="D63" s="3">
        <f t="shared" si="1"/>
        <v>6.143242433323344E-2</v>
      </c>
      <c r="F63" s="10"/>
      <c r="G63" s="6"/>
    </row>
    <row r="64" spans="2:7">
      <c r="B64" s="6" t="s">
        <v>24</v>
      </c>
      <c r="C64" s="6">
        <f t="shared" si="0"/>
        <v>609</v>
      </c>
      <c r="D64" s="3">
        <f t="shared" si="1"/>
        <v>5.912047374041355E-2</v>
      </c>
      <c r="F64" s="10"/>
      <c r="G64" s="6"/>
    </row>
    <row r="66" spans="2:2">
      <c r="B66" t="s">
        <v>342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1"/>
  <dimension ref="A1:I1329"/>
  <sheetViews>
    <sheetView topLeftCell="A858" workbookViewId="0">
      <selection activeCell="D903" sqref="D903"/>
    </sheetView>
  </sheetViews>
  <sheetFormatPr defaultRowHeight="15"/>
  <cols>
    <col min="1" max="1" width="13.85546875" style="108" bestFit="1" customWidth="1"/>
    <col min="2" max="2" width="16.7109375" style="107" bestFit="1" customWidth="1"/>
    <col min="3" max="3" width="31.140625" style="4" bestFit="1" customWidth="1"/>
    <col min="4" max="4" width="13.5703125" style="10" customWidth="1"/>
    <col min="5" max="5" width="16.7109375" style="107" bestFit="1" customWidth="1"/>
    <col min="6" max="6" width="9.140625" style="107"/>
    <col min="8" max="8" width="24.28515625" style="107" bestFit="1" customWidth="1"/>
  </cols>
  <sheetData>
    <row r="1" spans="1:8">
      <c r="A1" s="108" t="s">
        <v>500</v>
      </c>
      <c r="B1" s="107" t="s">
        <v>501</v>
      </c>
      <c r="C1" s="4" t="s">
        <v>502</v>
      </c>
      <c r="E1" s="107" t="s">
        <v>501</v>
      </c>
      <c r="F1" s="107" t="s">
        <v>503</v>
      </c>
      <c r="H1" s="107" t="s">
        <v>643</v>
      </c>
    </row>
    <row r="2" spans="1:8">
      <c r="A2" s="108">
        <v>1</v>
      </c>
      <c r="B2" s="107">
        <v>22</v>
      </c>
      <c r="C2" s="4" t="s">
        <v>66</v>
      </c>
      <c r="E2" s="107">
        <v>74</v>
      </c>
      <c r="F2" s="107" t="s">
        <v>449</v>
      </c>
      <c r="H2" s="107">
        <v>11</v>
      </c>
    </row>
    <row r="3" spans="1:8">
      <c r="A3" s="108">
        <v>2</v>
      </c>
      <c r="B3" s="107">
        <v>23</v>
      </c>
      <c r="C3" s="4" t="s">
        <v>504</v>
      </c>
      <c r="E3" s="107">
        <v>75</v>
      </c>
      <c r="F3" s="107" t="s">
        <v>449</v>
      </c>
      <c r="H3" s="107">
        <v>12</v>
      </c>
    </row>
    <row r="4" spans="1:8">
      <c r="A4" s="108">
        <v>3</v>
      </c>
      <c r="B4" s="107">
        <v>24</v>
      </c>
      <c r="C4" s="4" t="s">
        <v>67</v>
      </c>
      <c r="E4" s="107">
        <v>82</v>
      </c>
      <c r="F4" s="107" t="s">
        <v>449</v>
      </c>
      <c r="H4" s="107">
        <v>14</v>
      </c>
    </row>
    <row r="5" spans="1:8">
      <c r="A5" s="108">
        <v>4</v>
      </c>
      <c r="B5" s="107">
        <v>25</v>
      </c>
      <c r="C5" s="4" t="s">
        <v>505</v>
      </c>
      <c r="E5" s="107">
        <v>86</v>
      </c>
      <c r="F5" s="107" t="s">
        <v>449</v>
      </c>
      <c r="H5" s="107">
        <v>15</v>
      </c>
    </row>
    <row r="6" spans="1:8">
      <c r="A6" s="108">
        <v>5</v>
      </c>
      <c r="B6" s="107">
        <v>26</v>
      </c>
      <c r="C6" s="4" t="s">
        <v>68</v>
      </c>
      <c r="E6" s="107">
        <v>87</v>
      </c>
      <c r="F6" s="107" t="s">
        <v>449</v>
      </c>
      <c r="H6" s="107">
        <v>16</v>
      </c>
    </row>
    <row r="7" spans="1:8">
      <c r="A7" s="108">
        <v>6</v>
      </c>
      <c r="B7" s="107">
        <v>27</v>
      </c>
      <c r="C7" s="4" t="s">
        <v>69</v>
      </c>
      <c r="E7" s="107">
        <v>28</v>
      </c>
      <c r="F7" s="107" t="s">
        <v>440</v>
      </c>
      <c r="H7" s="107">
        <v>19</v>
      </c>
    </row>
    <row r="8" spans="1:8">
      <c r="A8" s="108">
        <v>7</v>
      </c>
      <c r="B8" s="107">
        <v>28</v>
      </c>
      <c r="C8" s="4" t="s">
        <v>70</v>
      </c>
      <c r="E8" s="107">
        <v>29</v>
      </c>
      <c r="F8" s="107" t="s">
        <v>440</v>
      </c>
      <c r="H8" s="107">
        <v>20</v>
      </c>
    </row>
    <row r="9" spans="1:8">
      <c r="A9" s="108">
        <v>8</v>
      </c>
      <c r="B9" s="107">
        <v>29</v>
      </c>
      <c r="C9" s="4" t="s">
        <v>71</v>
      </c>
      <c r="E9" s="107">
        <v>25</v>
      </c>
      <c r="F9" s="107" t="s">
        <v>439</v>
      </c>
      <c r="H9" s="107">
        <v>22</v>
      </c>
    </row>
    <row r="10" spans="1:8">
      <c r="A10" s="108">
        <v>9</v>
      </c>
      <c r="B10" s="107">
        <v>30</v>
      </c>
      <c r="C10" s="4" t="s">
        <v>72</v>
      </c>
      <c r="E10" s="107">
        <v>27</v>
      </c>
      <c r="F10" s="107" t="s">
        <v>439</v>
      </c>
      <c r="H10" s="107">
        <v>23</v>
      </c>
    </row>
    <row r="11" spans="1:8">
      <c r="A11" s="108">
        <v>10</v>
      </c>
      <c r="B11" s="107">
        <v>31</v>
      </c>
      <c r="C11" s="4" t="s">
        <v>73</v>
      </c>
      <c r="E11" s="107">
        <v>31</v>
      </c>
      <c r="F11" s="107" t="s">
        <v>442</v>
      </c>
      <c r="H11" s="107">
        <v>24</v>
      </c>
    </row>
    <row r="12" spans="1:8">
      <c r="A12" s="108">
        <v>11</v>
      </c>
      <c r="B12" s="107">
        <v>32</v>
      </c>
      <c r="C12" s="4" t="s">
        <v>74</v>
      </c>
      <c r="E12" s="107">
        <v>78</v>
      </c>
      <c r="F12" s="107" t="s">
        <v>450</v>
      </c>
      <c r="H12" s="107">
        <v>26</v>
      </c>
    </row>
    <row r="13" spans="1:8">
      <c r="A13" s="108">
        <v>12</v>
      </c>
      <c r="B13" s="107">
        <v>33</v>
      </c>
      <c r="C13" s="4" t="s">
        <v>75</v>
      </c>
      <c r="E13" s="107">
        <v>73</v>
      </c>
      <c r="F13" s="107" t="s">
        <v>448</v>
      </c>
      <c r="H13" s="107">
        <v>32</v>
      </c>
    </row>
    <row r="14" spans="1:8">
      <c r="A14" s="108">
        <v>13</v>
      </c>
      <c r="B14" s="107">
        <v>34</v>
      </c>
      <c r="C14" s="4" t="s">
        <v>76</v>
      </c>
      <c r="E14" s="107">
        <v>76</v>
      </c>
      <c r="F14" s="107" t="s">
        <v>448</v>
      </c>
      <c r="H14" s="107">
        <v>33</v>
      </c>
    </row>
    <row r="15" spans="1:8">
      <c r="A15" s="108">
        <v>14</v>
      </c>
      <c r="B15" s="107">
        <v>35</v>
      </c>
      <c r="C15" s="4" t="s">
        <v>506</v>
      </c>
      <c r="E15" s="107">
        <v>77</v>
      </c>
      <c r="F15" s="107" t="s">
        <v>448</v>
      </c>
      <c r="H15" s="107">
        <v>34</v>
      </c>
    </row>
    <row r="16" spans="1:8">
      <c r="A16" s="108">
        <v>15</v>
      </c>
      <c r="B16" s="107">
        <v>36</v>
      </c>
      <c r="C16" s="4" t="s">
        <v>507</v>
      </c>
      <c r="E16" s="107">
        <v>79</v>
      </c>
      <c r="F16" s="107" t="s">
        <v>448</v>
      </c>
      <c r="H16" s="107">
        <v>35</v>
      </c>
    </row>
    <row r="17" spans="1:8">
      <c r="A17" s="108">
        <v>16</v>
      </c>
      <c r="B17" s="107">
        <v>37</v>
      </c>
      <c r="C17" s="4" t="s">
        <v>508</v>
      </c>
      <c r="E17" s="107">
        <v>293</v>
      </c>
      <c r="F17" s="107" t="s">
        <v>481</v>
      </c>
      <c r="H17" s="107">
        <v>36</v>
      </c>
    </row>
    <row r="18" spans="1:8">
      <c r="A18" s="108">
        <v>17</v>
      </c>
      <c r="B18" s="107">
        <v>38</v>
      </c>
      <c r="C18" s="4" t="s">
        <v>509</v>
      </c>
      <c r="E18" s="107">
        <v>294</v>
      </c>
      <c r="F18" s="107" t="s">
        <v>481</v>
      </c>
      <c r="H18" s="107">
        <v>38</v>
      </c>
    </row>
    <row r="19" spans="1:8">
      <c r="A19" s="108">
        <v>18</v>
      </c>
      <c r="B19" s="107">
        <v>39</v>
      </c>
      <c r="C19" s="4" t="s">
        <v>77</v>
      </c>
      <c r="E19" s="107">
        <v>91</v>
      </c>
      <c r="F19" s="107" t="s">
        <v>452</v>
      </c>
      <c r="H19" s="107">
        <v>39</v>
      </c>
    </row>
    <row r="20" spans="1:8">
      <c r="A20" s="108">
        <v>19</v>
      </c>
      <c r="B20" s="107">
        <v>40</v>
      </c>
      <c r="C20" s="4" t="s">
        <v>78</v>
      </c>
      <c r="E20" s="107">
        <v>92</v>
      </c>
      <c r="F20" s="107" t="s">
        <v>452</v>
      </c>
      <c r="H20" s="107">
        <v>40</v>
      </c>
    </row>
    <row r="21" spans="1:8">
      <c r="A21" s="108">
        <v>20</v>
      </c>
      <c r="B21" s="107">
        <v>41</v>
      </c>
      <c r="C21" s="4" t="s">
        <v>79</v>
      </c>
      <c r="E21" s="107">
        <v>2</v>
      </c>
      <c r="F21" s="107" t="s">
        <v>432</v>
      </c>
      <c r="H21" s="107">
        <v>44</v>
      </c>
    </row>
    <row r="22" spans="1:8">
      <c r="A22" s="108">
        <v>21</v>
      </c>
      <c r="B22" s="107">
        <v>42</v>
      </c>
      <c r="C22" s="4" t="s">
        <v>510</v>
      </c>
      <c r="E22" s="107">
        <v>3</v>
      </c>
      <c r="F22" s="107" t="s">
        <v>432</v>
      </c>
      <c r="H22" s="107">
        <v>46</v>
      </c>
    </row>
    <row r="23" spans="1:8">
      <c r="A23" s="108">
        <v>22</v>
      </c>
      <c r="B23" s="107">
        <v>1</v>
      </c>
      <c r="C23" s="4" t="s">
        <v>80</v>
      </c>
      <c r="E23" s="107">
        <v>1</v>
      </c>
      <c r="F23" s="107" t="s">
        <v>431</v>
      </c>
      <c r="H23" s="107">
        <v>47</v>
      </c>
    </row>
    <row r="24" spans="1:8">
      <c r="A24" s="108">
        <v>23</v>
      </c>
      <c r="B24" s="107">
        <v>2</v>
      </c>
      <c r="C24" s="4" t="s">
        <v>81</v>
      </c>
      <c r="E24" s="107">
        <v>350</v>
      </c>
      <c r="F24" s="107" t="s">
        <v>431</v>
      </c>
      <c r="H24" s="107">
        <v>48</v>
      </c>
    </row>
    <row r="25" spans="1:8">
      <c r="A25" s="108">
        <v>24</v>
      </c>
      <c r="B25" s="107">
        <v>3</v>
      </c>
      <c r="C25" s="4" t="s">
        <v>82</v>
      </c>
      <c r="E25" s="107">
        <v>4</v>
      </c>
      <c r="F25" s="107" t="s">
        <v>433</v>
      </c>
      <c r="H25" s="107">
        <v>50</v>
      </c>
    </row>
    <row r="26" spans="1:8">
      <c r="A26" s="108">
        <v>25</v>
      </c>
      <c r="B26" s="107">
        <v>4</v>
      </c>
      <c r="C26" s="4" t="s">
        <v>511</v>
      </c>
      <c r="E26" s="107">
        <v>5</v>
      </c>
      <c r="F26" s="107" t="s">
        <v>433</v>
      </c>
      <c r="H26" s="107">
        <v>53</v>
      </c>
    </row>
    <row r="27" spans="1:8">
      <c r="A27" s="108">
        <v>26</v>
      </c>
      <c r="B27" s="107">
        <v>5</v>
      </c>
      <c r="C27" s="4" t="s">
        <v>83</v>
      </c>
      <c r="E27" s="107">
        <v>351</v>
      </c>
      <c r="F27" s="107" t="s">
        <v>433</v>
      </c>
      <c r="H27" s="107">
        <v>54</v>
      </c>
    </row>
    <row r="28" spans="1:8">
      <c r="A28" s="108">
        <v>27</v>
      </c>
      <c r="B28" s="107">
        <v>6</v>
      </c>
      <c r="C28" s="4" t="s">
        <v>84</v>
      </c>
      <c r="E28" s="107">
        <v>41</v>
      </c>
      <c r="F28" s="107" t="s">
        <v>443</v>
      </c>
      <c r="H28" s="107">
        <v>55</v>
      </c>
    </row>
    <row r="29" spans="1:8">
      <c r="A29" s="108">
        <v>28</v>
      </c>
      <c r="B29" s="107">
        <v>7</v>
      </c>
      <c r="C29" s="4" t="s">
        <v>85</v>
      </c>
      <c r="E29" s="107">
        <v>42</v>
      </c>
      <c r="F29" s="107" t="s">
        <v>443</v>
      </c>
      <c r="H29" s="107">
        <v>56</v>
      </c>
    </row>
    <row r="30" spans="1:8">
      <c r="A30" s="108">
        <v>29</v>
      </c>
      <c r="B30" s="107">
        <v>8</v>
      </c>
      <c r="C30" s="4" t="s">
        <v>512</v>
      </c>
      <c r="E30" s="107">
        <v>345</v>
      </c>
      <c r="F30" s="107" t="s">
        <v>443</v>
      </c>
      <c r="H30" s="107">
        <v>57</v>
      </c>
    </row>
    <row r="31" spans="1:8">
      <c r="A31" s="108">
        <v>30</v>
      </c>
      <c r="B31" s="107">
        <v>9</v>
      </c>
      <c r="C31" s="4" t="s">
        <v>513</v>
      </c>
      <c r="E31" s="107">
        <v>13</v>
      </c>
      <c r="F31" s="107" t="s">
        <v>437</v>
      </c>
      <c r="H31" s="107">
        <v>58</v>
      </c>
    </row>
    <row r="32" spans="1:8">
      <c r="A32" s="108">
        <v>31</v>
      </c>
      <c r="B32" s="107">
        <v>10</v>
      </c>
      <c r="C32" s="4" t="s">
        <v>514</v>
      </c>
      <c r="E32" s="107">
        <v>331</v>
      </c>
      <c r="F32" s="107" t="s">
        <v>437</v>
      </c>
      <c r="H32" s="107">
        <v>59</v>
      </c>
    </row>
    <row r="33" spans="1:8">
      <c r="A33" s="108">
        <v>32</v>
      </c>
      <c r="B33" s="107">
        <v>11</v>
      </c>
      <c r="C33" s="4" t="s">
        <v>86</v>
      </c>
      <c r="E33" s="107">
        <v>332</v>
      </c>
      <c r="F33" s="107" t="s">
        <v>437</v>
      </c>
      <c r="H33" s="107">
        <v>60</v>
      </c>
    </row>
    <row r="34" spans="1:8">
      <c r="A34" s="108">
        <v>33</v>
      </c>
      <c r="B34" s="107">
        <v>12</v>
      </c>
      <c r="C34" s="4" t="s">
        <v>515</v>
      </c>
      <c r="E34" s="107">
        <v>6</v>
      </c>
      <c r="F34" s="107" t="s">
        <v>434</v>
      </c>
      <c r="H34" s="107">
        <v>61</v>
      </c>
    </row>
    <row r="35" spans="1:8">
      <c r="A35" s="108">
        <v>34</v>
      </c>
      <c r="B35" s="107">
        <v>13</v>
      </c>
      <c r="C35" s="4" t="s">
        <v>516</v>
      </c>
      <c r="E35" s="107">
        <v>7</v>
      </c>
      <c r="F35" s="107" t="s">
        <v>434</v>
      </c>
      <c r="H35" s="107">
        <v>62</v>
      </c>
    </row>
    <row r="36" spans="1:8">
      <c r="A36" s="108">
        <v>35</v>
      </c>
      <c r="B36" s="107">
        <v>14</v>
      </c>
      <c r="C36" s="4" t="s">
        <v>87</v>
      </c>
      <c r="E36" s="107">
        <v>8</v>
      </c>
      <c r="F36" s="107" t="s">
        <v>435</v>
      </c>
      <c r="H36" s="107">
        <v>63</v>
      </c>
    </row>
    <row r="37" spans="1:8">
      <c r="A37" s="108">
        <v>36</v>
      </c>
      <c r="B37" s="107">
        <v>15</v>
      </c>
      <c r="C37" s="4" t="s">
        <v>517</v>
      </c>
      <c r="E37" s="107">
        <v>9</v>
      </c>
      <c r="F37" s="107" t="s">
        <v>435</v>
      </c>
      <c r="H37" s="107">
        <v>65</v>
      </c>
    </row>
    <row r="38" spans="1:8">
      <c r="A38" s="108">
        <v>37</v>
      </c>
      <c r="B38" s="107">
        <v>16</v>
      </c>
      <c r="C38" s="4" t="s">
        <v>518</v>
      </c>
      <c r="E38" s="107">
        <v>10</v>
      </c>
      <c r="F38" s="107" t="s">
        <v>436</v>
      </c>
      <c r="H38" s="107">
        <v>66</v>
      </c>
    </row>
    <row r="39" spans="1:8">
      <c r="A39" s="108">
        <v>38</v>
      </c>
      <c r="B39" s="107">
        <v>17</v>
      </c>
      <c r="C39" s="4" t="s">
        <v>519</v>
      </c>
      <c r="E39" s="107">
        <v>352</v>
      </c>
      <c r="F39" s="107" t="s">
        <v>436</v>
      </c>
      <c r="H39" s="107">
        <v>67</v>
      </c>
    </row>
    <row r="40" spans="1:8">
      <c r="A40" s="108">
        <v>39</v>
      </c>
      <c r="B40" s="107">
        <v>18</v>
      </c>
      <c r="C40" s="4" t="s">
        <v>88</v>
      </c>
      <c r="E40" s="107">
        <v>49</v>
      </c>
      <c r="F40" s="107" t="s">
        <v>445</v>
      </c>
      <c r="H40" s="107">
        <v>68</v>
      </c>
    </row>
    <row r="41" spans="1:8">
      <c r="A41" s="108">
        <v>40</v>
      </c>
      <c r="B41" s="107">
        <v>19</v>
      </c>
      <c r="C41" s="4" t="s">
        <v>520</v>
      </c>
      <c r="E41" s="107">
        <v>364</v>
      </c>
      <c r="F41" s="107" t="s">
        <v>445</v>
      </c>
      <c r="H41" s="107">
        <v>69</v>
      </c>
    </row>
    <row r="42" spans="1:8">
      <c r="A42" s="108">
        <v>41</v>
      </c>
      <c r="B42" s="107">
        <v>20</v>
      </c>
      <c r="C42" s="4" t="s">
        <v>521</v>
      </c>
      <c r="E42" s="107">
        <v>296</v>
      </c>
      <c r="F42" s="107" t="s">
        <v>482</v>
      </c>
      <c r="H42" s="107">
        <v>81</v>
      </c>
    </row>
    <row r="43" spans="1:8">
      <c r="A43" s="108">
        <v>42</v>
      </c>
      <c r="B43" s="107">
        <v>21</v>
      </c>
      <c r="C43" s="4" t="s">
        <v>522</v>
      </c>
      <c r="E43" s="107">
        <v>297</v>
      </c>
      <c r="F43" s="107" t="s">
        <v>482</v>
      </c>
      <c r="H43" s="107">
        <v>83</v>
      </c>
    </row>
    <row r="44" spans="1:8">
      <c r="A44" s="108">
        <v>43</v>
      </c>
      <c r="B44" s="107">
        <v>43</v>
      </c>
      <c r="C44" s="4" t="s">
        <v>523</v>
      </c>
      <c r="E44" s="107">
        <v>298</v>
      </c>
      <c r="F44" s="107" t="s">
        <v>482</v>
      </c>
      <c r="H44" s="107">
        <v>84</v>
      </c>
    </row>
    <row r="45" spans="1:8">
      <c r="A45" s="108">
        <v>44</v>
      </c>
      <c r="B45" s="107">
        <v>44</v>
      </c>
      <c r="C45" s="4" t="s">
        <v>524</v>
      </c>
      <c r="E45" s="107">
        <v>301</v>
      </c>
      <c r="F45" s="107" t="s">
        <v>482</v>
      </c>
      <c r="H45" s="107">
        <v>85</v>
      </c>
    </row>
    <row r="46" spans="1:8">
      <c r="A46" s="108">
        <v>45</v>
      </c>
      <c r="B46" s="107">
        <v>45</v>
      </c>
      <c r="C46" s="4" t="s">
        <v>89</v>
      </c>
      <c r="E46" s="107">
        <v>356</v>
      </c>
      <c r="F46" s="107" t="s">
        <v>482</v>
      </c>
      <c r="H46" s="107">
        <v>89</v>
      </c>
    </row>
    <row r="47" spans="1:8">
      <c r="A47" s="108">
        <v>46</v>
      </c>
      <c r="B47" s="107">
        <v>46</v>
      </c>
      <c r="C47" s="4" t="s">
        <v>525</v>
      </c>
      <c r="E47" s="107">
        <v>287</v>
      </c>
      <c r="F47" s="107" t="s">
        <v>480</v>
      </c>
      <c r="H47" s="107">
        <v>93</v>
      </c>
    </row>
    <row r="48" spans="1:8">
      <c r="A48" s="108">
        <v>47</v>
      </c>
      <c r="B48" s="107">
        <v>47</v>
      </c>
      <c r="C48" s="4" t="s">
        <v>90</v>
      </c>
      <c r="E48" s="107">
        <v>288</v>
      </c>
      <c r="F48" s="107" t="s">
        <v>480</v>
      </c>
      <c r="H48" s="107">
        <v>94</v>
      </c>
    </row>
    <row r="49" spans="1:8">
      <c r="A49" s="108">
        <v>48</v>
      </c>
      <c r="B49" s="107">
        <v>48</v>
      </c>
      <c r="C49" s="4" t="s">
        <v>91</v>
      </c>
      <c r="E49" s="107">
        <v>290</v>
      </c>
      <c r="F49" s="107" t="s">
        <v>480</v>
      </c>
      <c r="H49" s="107">
        <v>95</v>
      </c>
    </row>
    <row r="50" spans="1:8">
      <c r="A50" s="108">
        <v>49</v>
      </c>
      <c r="B50" s="107">
        <v>49</v>
      </c>
      <c r="C50" s="4" t="s">
        <v>92</v>
      </c>
      <c r="E50" s="107">
        <v>291</v>
      </c>
      <c r="F50" s="107" t="s">
        <v>480</v>
      </c>
      <c r="H50" s="107">
        <v>97</v>
      </c>
    </row>
    <row r="51" spans="1:8">
      <c r="A51" s="108">
        <v>50</v>
      </c>
      <c r="B51" s="107">
        <v>50</v>
      </c>
      <c r="C51" s="4" t="s">
        <v>526</v>
      </c>
      <c r="E51" s="107">
        <v>295</v>
      </c>
      <c r="F51" s="107" t="s">
        <v>480</v>
      </c>
      <c r="H51" s="107">
        <v>98</v>
      </c>
    </row>
    <row r="52" spans="1:8">
      <c r="A52" s="108">
        <v>51</v>
      </c>
      <c r="B52" s="107">
        <v>51</v>
      </c>
      <c r="C52" s="4" t="s">
        <v>93</v>
      </c>
      <c r="E52" s="107">
        <v>282</v>
      </c>
      <c r="F52" s="107" t="s">
        <v>479</v>
      </c>
      <c r="H52" s="107">
        <v>99</v>
      </c>
    </row>
    <row r="53" spans="1:8">
      <c r="A53" s="108">
        <v>52</v>
      </c>
      <c r="B53" s="107">
        <v>52</v>
      </c>
      <c r="C53" s="4" t="s">
        <v>527</v>
      </c>
      <c r="E53" s="107">
        <v>283</v>
      </c>
      <c r="F53" s="107" t="s">
        <v>479</v>
      </c>
      <c r="H53" s="107">
        <v>100</v>
      </c>
    </row>
    <row r="54" spans="1:8">
      <c r="A54" s="108">
        <v>53</v>
      </c>
      <c r="B54" s="107">
        <v>53</v>
      </c>
      <c r="C54" s="4" t="s">
        <v>94</v>
      </c>
      <c r="E54" s="107">
        <v>284</v>
      </c>
      <c r="F54" s="107" t="s">
        <v>479</v>
      </c>
      <c r="H54" s="107">
        <v>101</v>
      </c>
    </row>
    <row r="55" spans="1:8">
      <c r="A55" s="108">
        <v>54</v>
      </c>
      <c r="B55" s="107">
        <v>54</v>
      </c>
      <c r="C55" s="4" t="s">
        <v>95</v>
      </c>
      <c r="E55" s="107">
        <v>285</v>
      </c>
      <c r="F55" s="107" t="s">
        <v>479</v>
      </c>
      <c r="H55" s="107">
        <v>103</v>
      </c>
    </row>
    <row r="56" spans="1:8">
      <c r="A56" s="108">
        <v>55</v>
      </c>
      <c r="B56" s="107">
        <v>55</v>
      </c>
      <c r="C56" s="4" t="s">
        <v>96</v>
      </c>
      <c r="E56" s="107">
        <v>276</v>
      </c>
      <c r="F56" s="107" t="s">
        <v>478</v>
      </c>
      <c r="H56" s="107">
        <v>105</v>
      </c>
    </row>
    <row r="57" spans="1:8">
      <c r="A57" s="108">
        <v>56</v>
      </c>
      <c r="B57" s="107">
        <v>56</v>
      </c>
      <c r="C57" s="4" t="s">
        <v>97</v>
      </c>
      <c r="E57" s="107">
        <v>277</v>
      </c>
      <c r="F57" s="107" t="s">
        <v>478</v>
      </c>
      <c r="H57" s="107">
        <v>107</v>
      </c>
    </row>
    <row r="58" spans="1:8">
      <c r="A58" s="108">
        <v>57</v>
      </c>
      <c r="B58" s="107">
        <v>57</v>
      </c>
      <c r="C58" s="4" t="s">
        <v>98</v>
      </c>
      <c r="E58" s="107">
        <v>361</v>
      </c>
      <c r="F58" s="107" t="s">
        <v>478</v>
      </c>
      <c r="H58" s="107">
        <v>110</v>
      </c>
    </row>
    <row r="59" spans="1:8">
      <c r="A59" s="108">
        <v>58</v>
      </c>
      <c r="B59" s="107">
        <v>58</v>
      </c>
      <c r="C59" s="4" t="s">
        <v>99</v>
      </c>
      <c r="E59" s="107">
        <v>362</v>
      </c>
      <c r="F59" s="107" t="s">
        <v>478</v>
      </c>
      <c r="H59" s="107">
        <v>111</v>
      </c>
    </row>
    <row r="60" spans="1:8">
      <c r="A60" s="108">
        <v>59</v>
      </c>
      <c r="B60" s="107">
        <v>59</v>
      </c>
      <c r="C60" s="4" t="s">
        <v>528</v>
      </c>
      <c r="E60" s="107">
        <v>273</v>
      </c>
      <c r="F60" s="107" t="s">
        <v>477</v>
      </c>
      <c r="H60" s="107">
        <v>114</v>
      </c>
    </row>
    <row r="61" spans="1:8">
      <c r="A61" s="108">
        <v>60</v>
      </c>
      <c r="B61" s="107">
        <v>60</v>
      </c>
      <c r="C61" s="4" t="s">
        <v>100</v>
      </c>
      <c r="E61" s="107">
        <v>274</v>
      </c>
      <c r="F61" s="107" t="s">
        <v>477</v>
      </c>
      <c r="H61" s="107">
        <v>116</v>
      </c>
    </row>
    <row r="62" spans="1:8">
      <c r="A62" s="108">
        <v>61</v>
      </c>
      <c r="B62" s="107">
        <v>61</v>
      </c>
      <c r="C62" s="4" t="s">
        <v>529</v>
      </c>
      <c r="E62" s="107">
        <v>275</v>
      </c>
      <c r="F62" s="107" t="s">
        <v>477</v>
      </c>
      <c r="H62" s="107">
        <v>117</v>
      </c>
    </row>
    <row r="63" spans="1:8">
      <c r="A63" s="108">
        <v>62</v>
      </c>
      <c r="B63" s="107">
        <v>62</v>
      </c>
      <c r="C63" s="4" t="s">
        <v>101</v>
      </c>
      <c r="E63" s="107">
        <v>71</v>
      </c>
      <c r="F63" s="107" t="s">
        <v>447</v>
      </c>
      <c r="H63" s="107">
        <v>121</v>
      </c>
    </row>
    <row r="64" spans="1:8">
      <c r="A64" s="108">
        <v>63</v>
      </c>
      <c r="B64" s="107">
        <v>63</v>
      </c>
      <c r="C64" s="4" t="s">
        <v>102</v>
      </c>
      <c r="E64" s="107">
        <v>72</v>
      </c>
      <c r="F64" s="107" t="s">
        <v>447</v>
      </c>
      <c r="H64" s="107">
        <v>123</v>
      </c>
    </row>
    <row r="65" spans="1:8">
      <c r="A65" s="108">
        <v>64</v>
      </c>
      <c r="B65" s="107">
        <v>64</v>
      </c>
      <c r="C65" s="4" t="s">
        <v>103</v>
      </c>
      <c r="E65" s="107">
        <v>108</v>
      </c>
      <c r="F65" s="107" t="s">
        <v>454</v>
      </c>
      <c r="H65" s="107">
        <v>124</v>
      </c>
    </row>
    <row r="66" spans="1:8">
      <c r="A66" s="108">
        <v>65</v>
      </c>
      <c r="B66" s="107">
        <v>65</v>
      </c>
      <c r="C66" s="4" t="s">
        <v>104</v>
      </c>
      <c r="E66" s="107">
        <v>357</v>
      </c>
      <c r="F66" s="107" t="s">
        <v>454</v>
      </c>
      <c r="H66" s="107">
        <v>127</v>
      </c>
    </row>
    <row r="67" spans="1:8">
      <c r="A67" s="108">
        <v>66</v>
      </c>
      <c r="B67" s="107">
        <v>66</v>
      </c>
      <c r="C67" s="4" t="s">
        <v>530</v>
      </c>
      <c r="E67" s="107">
        <v>109</v>
      </c>
      <c r="F67" s="107" t="s">
        <v>455</v>
      </c>
      <c r="H67" s="107">
        <v>128</v>
      </c>
    </row>
    <row r="68" spans="1:8">
      <c r="A68" s="108">
        <v>67</v>
      </c>
      <c r="B68" s="107">
        <v>67</v>
      </c>
      <c r="C68" s="4" t="s">
        <v>105</v>
      </c>
      <c r="E68" s="107">
        <v>314</v>
      </c>
      <c r="F68" s="107" t="s">
        <v>455</v>
      </c>
      <c r="H68" s="107">
        <v>129</v>
      </c>
    </row>
    <row r="69" spans="1:8">
      <c r="A69" s="108">
        <v>68</v>
      </c>
      <c r="B69" s="107">
        <v>68</v>
      </c>
      <c r="C69" s="4" t="s">
        <v>106</v>
      </c>
      <c r="E69" s="107">
        <v>96</v>
      </c>
      <c r="F69" s="107" t="s">
        <v>453</v>
      </c>
      <c r="H69" s="107">
        <v>130</v>
      </c>
    </row>
    <row r="70" spans="1:8">
      <c r="A70" s="108">
        <v>69</v>
      </c>
      <c r="B70" s="107">
        <v>69</v>
      </c>
      <c r="C70" s="4" t="s">
        <v>107</v>
      </c>
      <c r="E70" s="107">
        <v>312</v>
      </c>
      <c r="F70" s="107" t="s">
        <v>453</v>
      </c>
      <c r="H70" s="107">
        <v>131</v>
      </c>
    </row>
    <row r="71" spans="1:8">
      <c r="A71" s="108">
        <v>70</v>
      </c>
      <c r="B71" s="107">
        <v>70</v>
      </c>
      <c r="C71" s="4" t="s">
        <v>108</v>
      </c>
      <c r="E71" s="107">
        <v>306</v>
      </c>
      <c r="F71" s="107" t="s">
        <v>483</v>
      </c>
      <c r="H71" s="107">
        <v>132</v>
      </c>
    </row>
    <row r="72" spans="1:8">
      <c r="A72" s="108">
        <v>71</v>
      </c>
      <c r="B72" s="107">
        <v>71</v>
      </c>
      <c r="C72" s="4" t="s">
        <v>109</v>
      </c>
      <c r="E72" s="107">
        <v>307</v>
      </c>
      <c r="F72" s="107" t="s">
        <v>483</v>
      </c>
      <c r="H72" s="107">
        <v>133</v>
      </c>
    </row>
    <row r="73" spans="1:8">
      <c r="A73" s="108">
        <v>72</v>
      </c>
      <c r="B73" s="107">
        <v>72</v>
      </c>
      <c r="C73" s="4" t="s">
        <v>110</v>
      </c>
      <c r="E73" s="107">
        <v>311</v>
      </c>
      <c r="F73" s="107" t="s">
        <v>483</v>
      </c>
      <c r="H73" s="107">
        <v>134</v>
      </c>
    </row>
    <row r="74" spans="1:8">
      <c r="A74" s="108">
        <v>73</v>
      </c>
      <c r="B74" s="107">
        <v>73</v>
      </c>
      <c r="C74" s="4" t="s">
        <v>111</v>
      </c>
      <c r="E74" s="107">
        <v>318</v>
      </c>
      <c r="F74" s="107" t="s">
        <v>484</v>
      </c>
      <c r="H74" s="107">
        <v>135</v>
      </c>
    </row>
    <row r="75" spans="1:8">
      <c r="A75" s="108">
        <v>74</v>
      </c>
      <c r="B75" s="107">
        <v>74</v>
      </c>
      <c r="C75" s="4" t="s">
        <v>112</v>
      </c>
      <c r="E75" s="107">
        <v>319</v>
      </c>
      <c r="F75" s="107" t="s">
        <v>484</v>
      </c>
      <c r="H75" s="107">
        <v>137</v>
      </c>
    </row>
    <row r="76" spans="1:8">
      <c r="A76" s="108">
        <v>75</v>
      </c>
      <c r="B76" s="107">
        <v>75</v>
      </c>
      <c r="C76" s="4" t="s">
        <v>113</v>
      </c>
      <c r="E76" s="107">
        <v>320</v>
      </c>
      <c r="F76" s="107" t="s">
        <v>485</v>
      </c>
      <c r="H76" s="107">
        <v>138</v>
      </c>
    </row>
    <row r="77" spans="1:8">
      <c r="A77" s="108">
        <v>76</v>
      </c>
      <c r="B77" s="107">
        <v>76</v>
      </c>
      <c r="C77" s="4" t="s">
        <v>114</v>
      </c>
      <c r="E77" s="107">
        <v>321</v>
      </c>
      <c r="F77" s="107" t="s">
        <v>485</v>
      </c>
      <c r="H77" s="107">
        <v>139</v>
      </c>
    </row>
    <row r="78" spans="1:8">
      <c r="A78" s="108">
        <v>77</v>
      </c>
      <c r="B78" s="107">
        <v>77</v>
      </c>
      <c r="C78" s="4" t="s">
        <v>115</v>
      </c>
      <c r="E78" s="107">
        <v>151</v>
      </c>
      <c r="F78" s="107" t="s">
        <v>460</v>
      </c>
      <c r="H78" s="107">
        <v>141</v>
      </c>
    </row>
    <row r="79" spans="1:8">
      <c r="A79" s="108">
        <v>78</v>
      </c>
      <c r="B79" s="107">
        <v>78</v>
      </c>
      <c r="C79" s="4" t="s">
        <v>116</v>
      </c>
      <c r="E79" s="107">
        <v>152</v>
      </c>
      <c r="F79" s="107" t="s">
        <v>460</v>
      </c>
      <c r="H79" s="107">
        <v>142</v>
      </c>
    </row>
    <row r="80" spans="1:8">
      <c r="A80" s="108">
        <v>79</v>
      </c>
      <c r="B80" s="107">
        <v>79</v>
      </c>
      <c r="C80" s="4" t="s">
        <v>117</v>
      </c>
      <c r="E80" s="107">
        <v>230</v>
      </c>
      <c r="F80" s="107" t="s">
        <v>471</v>
      </c>
      <c r="H80" s="107">
        <v>143</v>
      </c>
    </row>
    <row r="81" spans="1:8">
      <c r="A81" s="108">
        <v>80</v>
      </c>
      <c r="B81" s="107">
        <v>80</v>
      </c>
      <c r="C81" s="4" t="s">
        <v>118</v>
      </c>
      <c r="E81" s="107">
        <v>232</v>
      </c>
      <c r="F81" s="107" t="s">
        <v>471</v>
      </c>
      <c r="H81" s="107">
        <v>144</v>
      </c>
    </row>
    <row r="82" spans="1:8">
      <c r="A82" s="108">
        <v>81</v>
      </c>
      <c r="B82" s="107">
        <v>81</v>
      </c>
      <c r="C82" s="4" t="s">
        <v>531</v>
      </c>
      <c r="E82" s="107">
        <v>216</v>
      </c>
      <c r="F82" s="107" t="s">
        <v>470</v>
      </c>
      <c r="H82" s="107">
        <v>147</v>
      </c>
    </row>
    <row r="83" spans="1:8">
      <c r="A83" s="108">
        <v>82</v>
      </c>
      <c r="B83" s="107">
        <v>82</v>
      </c>
      <c r="C83" s="4" t="s">
        <v>119</v>
      </c>
      <c r="E83" s="107">
        <v>231</v>
      </c>
      <c r="F83" s="107" t="s">
        <v>470</v>
      </c>
      <c r="H83" s="107">
        <v>148</v>
      </c>
    </row>
    <row r="84" spans="1:8">
      <c r="A84" s="108">
        <v>83</v>
      </c>
      <c r="B84" s="107">
        <v>83</v>
      </c>
      <c r="C84" s="4" t="s">
        <v>532</v>
      </c>
      <c r="E84" s="107">
        <v>173</v>
      </c>
      <c r="F84" s="107" t="s">
        <v>462</v>
      </c>
      <c r="H84" s="107">
        <v>149</v>
      </c>
    </row>
    <row r="85" spans="1:8">
      <c r="A85" s="108">
        <v>84</v>
      </c>
      <c r="B85" s="107">
        <v>84</v>
      </c>
      <c r="C85" s="4" t="s">
        <v>120</v>
      </c>
      <c r="E85" s="107">
        <v>348</v>
      </c>
      <c r="F85" s="107" t="s">
        <v>462</v>
      </c>
      <c r="H85" s="107">
        <v>150</v>
      </c>
    </row>
    <row r="86" spans="1:8">
      <c r="A86" s="108">
        <v>85</v>
      </c>
      <c r="B86" s="107">
        <v>85</v>
      </c>
      <c r="C86" s="4" t="s">
        <v>121</v>
      </c>
      <c r="E86" s="107">
        <v>170</v>
      </c>
      <c r="F86" s="107" t="s">
        <v>461</v>
      </c>
      <c r="H86" s="107">
        <v>153</v>
      </c>
    </row>
    <row r="87" spans="1:8">
      <c r="A87" s="108">
        <v>86</v>
      </c>
      <c r="B87" s="107">
        <v>86</v>
      </c>
      <c r="C87" s="4" t="s">
        <v>122</v>
      </c>
      <c r="E87" s="107">
        <v>172</v>
      </c>
      <c r="F87" s="107" t="s">
        <v>461</v>
      </c>
      <c r="H87" s="107">
        <v>154</v>
      </c>
    </row>
    <row r="88" spans="1:8">
      <c r="A88" s="108">
        <v>87</v>
      </c>
      <c r="B88" s="107">
        <v>87</v>
      </c>
      <c r="C88" s="4" t="s">
        <v>533</v>
      </c>
      <c r="E88" s="107">
        <v>240</v>
      </c>
      <c r="F88" s="107" t="s">
        <v>472</v>
      </c>
      <c r="H88" s="107">
        <v>156</v>
      </c>
    </row>
    <row r="89" spans="1:8">
      <c r="A89" s="108">
        <v>88</v>
      </c>
      <c r="B89" s="107">
        <v>88</v>
      </c>
      <c r="C89" s="4" t="s">
        <v>123</v>
      </c>
      <c r="E89" s="107">
        <v>241</v>
      </c>
      <c r="F89" s="107" t="s">
        <v>472</v>
      </c>
      <c r="H89" s="107">
        <v>157</v>
      </c>
    </row>
    <row r="90" spans="1:8">
      <c r="A90" s="108">
        <v>89</v>
      </c>
      <c r="B90" s="107">
        <v>89</v>
      </c>
      <c r="C90" s="4" t="s">
        <v>534</v>
      </c>
      <c r="E90" s="107">
        <v>242</v>
      </c>
      <c r="F90" s="107" t="s">
        <v>472</v>
      </c>
      <c r="H90" s="107">
        <v>158</v>
      </c>
    </row>
    <row r="91" spans="1:8">
      <c r="A91" s="108">
        <v>90</v>
      </c>
      <c r="B91" s="107">
        <v>90</v>
      </c>
      <c r="C91" s="4" t="s">
        <v>124</v>
      </c>
      <c r="E91" s="107">
        <v>250</v>
      </c>
      <c r="F91" s="107" t="s">
        <v>472</v>
      </c>
      <c r="H91" s="107">
        <v>159</v>
      </c>
    </row>
    <row r="92" spans="1:8">
      <c r="A92" s="108">
        <v>91</v>
      </c>
      <c r="B92" s="107">
        <v>91</v>
      </c>
      <c r="C92" s="4" t="s">
        <v>125</v>
      </c>
      <c r="E92" s="107">
        <v>248</v>
      </c>
      <c r="F92" s="107" t="s">
        <v>473</v>
      </c>
      <c r="H92" s="107">
        <v>160</v>
      </c>
    </row>
    <row r="93" spans="1:8">
      <c r="A93" s="108">
        <v>92</v>
      </c>
      <c r="B93" s="107">
        <v>92</v>
      </c>
      <c r="C93" s="4" t="s">
        <v>126</v>
      </c>
      <c r="E93" s="107">
        <v>249</v>
      </c>
      <c r="F93" s="107" t="s">
        <v>473</v>
      </c>
      <c r="H93" s="107">
        <v>163</v>
      </c>
    </row>
    <row r="94" spans="1:8">
      <c r="A94" s="108">
        <v>93</v>
      </c>
      <c r="B94" s="107">
        <v>93</v>
      </c>
      <c r="C94" s="4" t="s">
        <v>535</v>
      </c>
      <c r="E94" s="107">
        <v>251</v>
      </c>
      <c r="F94" s="107" t="s">
        <v>473</v>
      </c>
      <c r="H94" s="107">
        <v>164</v>
      </c>
    </row>
    <row r="95" spans="1:8">
      <c r="A95" s="108">
        <v>94</v>
      </c>
      <c r="B95" s="107">
        <v>94</v>
      </c>
      <c r="C95" s="4" t="s">
        <v>536</v>
      </c>
      <c r="E95" s="107">
        <v>252</v>
      </c>
      <c r="F95" s="107" t="s">
        <v>473</v>
      </c>
      <c r="H95" s="107">
        <v>165</v>
      </c>
    </row>
    <row r="96" spans="1:8">
      <c r="A96" s="108">
        <v>95</v>
      </c>
      <c r="B96" s="107">
        <v>95</v>
      </c>
      <c r="C96" s="4" t="s">
        <v>127</v>
      </c>
      <c r="E96" s="107">
        <v>254</v>
      </c>
      <c r="F96" s="107" t="s">
        <v>473</v>
      </c>
      <c r="H96" s="107">
        <v>168</v>
      </c>
    </row>
    <row r="97" spans="1:8">
      <c r="A97" s="108">
        <v>96</v>
      </c>
      <c r="B97" s="107">
        <v>96</v>
      </c>
      <c r="C97" s="4" t="s">
        <v>128</v>
      </c>
      <c r="E97" s="107">
        <v>176</v>
      </c>
      <c r="F97" s="107" t="s">
        <v>463</v>
      </c>
      <c r="H97" s="107">
        <v>169</v>
      </c>
    </row>
    <row r="98" spans="1:8">
      <c r="A98" s="108">
        <v>97</v>
      </c>
      <c r="B98" s="107">
        <v>97</v>
      </c>
      <c r="C98" s="4" t="s">
        <v>129</v>
      </c>
      <c r="E98" s="107">
        <v>178</v>
      </c>
      <c r="F98" s="107" t="s">
        <v>463</v>
      </c>
      <c r="H98" s="107">
        <v>175</v>
      </c>
    </row>
    <row r="99" spans="1:8">
      <c r="A99" s="108">
        <v>98</v>
      </c>
      <c r="B99" s="107">
        <v>98</v>
      </c>
      <c r="C99" s="4" t="s">
        <v>537</v>
      </c>
      <c r="E99" s="107">
        <v>179</v>
      </c>
      <c r="F99" s="107" t="s">
        <v>463</v>
      </c>
      <c r="H99" s="107">
        <v>177</v>
      </c>
    </row>
    <row r="100" spans="1:8">
      <c r="A100" s="108">
        <v>99</v>
      </c>
      <c r="B100" s="107">
        <v>99</v>
      </c>
      <c r="C100" s="4" t="s">
        <v>130</v>
      </c>
      <c r="E100" s="107">
        <v>401</v>
      </c>
      <c r="F100" s="107" t="s">
        <v>463</v>
      </c>
      <c r="H100" s="107">
        <v>180</v>
      </c>
    </row>
    <row r="101" spans="1:8">
      <c r="A101" s="108">
        <v>100</v>
      </c>
      <c r="B101" s="107">
        <v>100</v>
      </c>
      <c r="C101" s="4" t="s">
        <v>538</v>
      </c>
      <c r="E101" s="107">
        <v>184</v>
      </c>
      <c r="F101" s="107" t="s">
        <v>464</v>
      </c>
      <c r="H101" s="107">
        <v>181</v>
      </c>
    </row>
    <row r="102" spans="1:8">
      <c r="A102" s="108">
        <v>101</v>
      </c>
      <c r="B102" s="107">
        <v>101</v>
      </c>
      <c r="C102" s="4" t="s">
        <v>539</v>
      </c>
      <c r="E102" s="107">
        <v>185</v>
      </c>
      <c r="F102" s="107" t="s">
        <v>464</v>
      </c>
      <c r="H102" s="107">
        <v>182</v>
      </c>
    </row>
    <row r="103" spans="1:8">
      <c r="A103" s="108">
        <v>102</v>
      </c>
      <c r="B103" s="107">
        <v>102</v>
      </c>
      <c r="C103" s="4" t="s">
        <v>131</v>
      </c>
      <c r="E103" s="107">
        <v>198</v>
      </c>
      <c r="F103" s="107" t="s">
        <v>467</v>
      </c>
      <c r="H103" s="107">
        <v>183</v>
      </c>
    </row>
    <row r="104" spans="1:8">
      <c r="A104" s="108">
        <v>103</v>
      </c>
      <c r="B104" s="107">
        <v>103</v>
      </c>
      <c r="C104" s="4" t="s">
        <v>132</v>
      </c>
      <c r="E104" s="107">
        <v>200</v>
      </c>
      <c r="F104" s="107" t="s">
        <v>467</v>
      </c>
      <c r="H104" s="107">
        <v>186</v>
      </c>
    </row>
    <row r="105" spans="1:8">
      <c r="A105" s="108">
        <v>104</v>
      </c>
      <c r="B105" s="107">
        <v>104</v>
      </c>
      <c r="C105" s="4" t="s">
        <v>133</v>
      </c>
      <c r="E105" s="107">
        <v>136</v>
      </c>
      <c r="F105" s="107" t="s">
        <v>458</v>
      </c>
      <c r="H105" s="107">
        <v>187</v>
      </c>
    </row>
    <row r="106" spans="1:8">
      <c r="A106" s="108">
        <v>105</v>
      </c>
      <c r="B106" s="107">
        <v>105</v>
      </c>
      <c r="C106" s="4" t="s">
        <v>540</v>
      </c>
      <c r="E106" s="107">
        <v>193</v>
      </c>
      <c r="F106" s="107" t="s">
        <v>458</v>
      </c>
      <c r="H106" s="107">
        <v>188</v>
      </c>
    </row>
    <row r="107" spans="1:8">
      <c r="A107" s="108">
        <v>106</v>
      </c>
      <c r="B107" s="107">
        <v>106</v>
      </c>
      <c r="C107" s="4" t="s">
        <v>134</v>
      </c>
      <c r="E107" s="107">
        <v>194</v>
      </c>
      <c r="F107" s="107" t="s">
        <v>458</v>
      </c>
      <c r="H107" s="107">
        <v>189</v>
      </c>
    </row>
    <row r="108" spans="1:8">
      <c r="A108" s="108">
        <v>107</v>
      </c>
      <c r="B108" s="107">
        <v>107</v>
      </c>
      <c r="C108" s="4" t="s">
        <v>541</v>
      </c>
      <c r="E108" s="107">
        <v>195</v>
      </c>
      <c r="F108" s="107" t="s">
        <v>458</v>
      </c>
      <c r="H108" s="107">
        <v>196</v>
      </c>
    </row>
    <row r="109" spans="1:8">
      <c r="A109" s="108">
        <v>108</v>
      </c>
      <c r="B109" s="107">
        <v>108</v>
      </c>
      <c r="C109" s="4" t="s">
        <v>135</v>
      </c>
      <c r="E109" s="107">
        <v>192</v>
      </c>
      <c r="F109" s="107" t="s">
        <v>466</v>
      </c>
      <c r="H109" s="107">
        <v>197</v>
      </c>
    </row>
    <row r="110" spans="1:8">
      <c r="A110" s="108">
        <v>109</v>
      </c>
      <c r="B110" s="107">
        <v>109</v>
      </c>
      <c r="C110" s="4" t="s">
        <v>542</v>
      </c>
      <c r="E110" s="107">
        <v>255</v>
      </c>
      <c r="F110" s="107" t="s">
        <v>466</v>
      </c>
      <c r="H110" s="107">
        <v>199</v>
      </c>
    </row>
    <row r="111" spans="1:8">
      <c r="A111" s="108">
        <v>110</v>
      </c>
      <c r="B111" s="107">
        <v>110</v>
      </c>
      <c r="C111" s="4" t="s">
        <v>136</v>
      </c>
      <c r="E111" s="107">
        <v>257</v>
      </c>
      <c r="F111" s="107" t="s">
        <v>474</v>
      </c>
      <c r="H111" s="107">
        <v>202</v>
      </c>
    </row>
    <row r="112" spans="1:8">
      <c r="A112" s="108">
        <v>111</v>
      </c>
      <c r="B112" s="107">
        <v>111</v>
      </c>
      <c r="C112" s="4" t="s">
        <v>543</v>
      </c>
      <c r="E112" s="107">
        <v>260</v>
      </c>
      <c r="F112" s="107" t="s">
        <v>474</v>
      </c>
      <c r="H112" s="107">
        <v>205</v>
      </c>
    </row>
    <row r="113" spans="1:8">
      <c r="A113" s="108">
        <v>112</v>
      </c>
      <c r="B113" s="107">
        <v>112</v>
      </c>
      <c r="C113" s="4" t="s">
        <v>137</v>
      </c>
      <c r="E113" s="107">
        <v>263</v>
      </c>
      <c r="F113" s="107" t="s">
        <v>474</v>
      </c>
      <c r="H113" s="107">
        <v>209</v>
      </c>
    </row>
    <row r="114" spans="1:8">
      <c r="A114" s="108">
        <v>113</v>
      </c>
      <c r="B114" s="107">
        <v>113</v>
      </c>
      <c r="C114" s="4" t="s">
        <v>138</v>
      </c>
      <c r="E114" s="107">
        <v>264</v>
      </c>
      <c r="F114" s="107" t="s">
        <v>475</v>
      </c>
      <c r="H114" s="107">
        <v>210</v>
      </c>
    </row>
    <row r="115" spans="1:8">
      <c r="A115" s="108">
        <v>114</v>
      </c>
      <c r="B115" s="107">
        <v>114</v>
      </c>
      <c r="C115" s="4" t="s">
        <v>139</v>
      </c>
      <c r="E115" s="107">
        <v>265</v>
      </c>
      <c r="F115" s="107" t="s">
        <v>475</v>
      </c>
      <c r="H115" s="107">
        <v>215</v>
      </c>
    </row>
    <row r="116" spans="1:8">
      <c r="A116" s="108">
        <v>115</v>
      </c>
      <c r="B116" s="107">
        <v>115</v>
      </c>
      <c r="C116" s="4" t="s">
        <v>140</v>
      </c>
      <c r="E116" s="107">
        <v>267</v>
      </c>
      <c r="F116" s="107" t="s">
        <v>475</v>
      </c>
      <c r="H116" s="107">
        <v>217</v>
      </c>
    </row>
    <row r="117" spans="1:8">
      <c r="A117" s="108">
        <v>116</v>
      </c>
      <c r="B117" s="107">
        <v>116</v>
      </c>
      <c r="C117" s="4" t="s">
        <v>141</v>
      </c>
      <c r="E117" s="107">
        <v>268</v>
      </c>
      <c r="F117" s="107" t="s">
        <v>475</v>
      </c>
      <c r="H117" s="107">
        <v>218</v>
      </c>
    </row>
    <row r="118" spans="1:8">
      <c r="A118" s="108">
        <v>117</v>
      </c>
      <c r="B118" s="107">
        <v>117</v>
      </c>
      <c r="C118" s="4" t="s">
        <v>142</v>
      </c>
      <c r="E118" s="107">
        <v>271</v>
      </c>
      <c r="F118" s="107" t="s">
        <v>476</v>
      </c>
      <c r="H118" s="107">
        <v>219</v>
      </c>
    </row>
    <row r="119" spans="1:8">
      <c r="A119" s="108">
        <v>118</v>
      </c>
      <c r="B119" s="107">
        <v>118</v>
      </c>
      <c r="C119" s="4" t="s">
        <v>143</v>
      </c>
      <c r="E119" s="107">
        <v>272</v>
      </c>
      <c r="F119" s="107" t="s">
        <v>476</v>
      </c>
      <c r="H119" s="107">
        <v>221</v>
      </c>
    </row>
    <row r="120" spans="1:8">
      <c r="A120" s="108">
        <v>119</v>
      </c>
      <c r="B120" s="107">
        <v>119</v>
      </c>
      <c r="C120" s="4" t="s">
        <v>544</v>
      </c>
      <c r="E120" s="107">
        <v>145</v>
      </c>
      <c r="F120" s="107" t="s">
        <v>459</v>
      </c>
      <c r="H120" s="107">
        <v>222</v>
      </c>
    </row>
    <row r="121" spans="1:8">
      <c r="A121" s="108">
        <v>120</v>
      </c>
      <c r="B121" s="107">
        <v>120</v>
      </c>
      <c r="C121" s="4" t="s">
        <v>144</v>
      </c>
      <c r="E121" s="107">
        <v>146</v>
      </c>
      <c r="F121" s="107" t="s">
        <v>459</v>
      </c>
      <c r="H121" s="107">
        <v>228</v>
      </c>
    </row>
    <row r="122" spans="1:8">
      <c r="A122" s="108">
        <v>121</v>
      </c>
      <c r="B122" s="107">
        <v>121</v>
      </c>
      <c r="C122" s="4" t="s">
        <v>145</v>
      </c>
      <c r="E122" s="107">
        <v>337</v>
      </c>
      <c r="F122" s="107" t="s">
        <v>459</v>
      </c>
      <c r="H122" s="107">
        <v>229</v>
      </c>
    </row>
    <row r="123" spans="1:8">
      <c r="A123" s="108">
        <v>122</v>
      </c>
      <c r="B123" s="107">
        <v>122</v>
      </c>
      <c r="C123" s="4" t="s">
        <v>146</v>
      </c>
      <c r="E123" s="107">
        <v>112</v>
      </c>
      <c r="F123" s="107" t="s">
        <v>456</v>
      </c>
      <c r="H123" s="107">
        <v>234</v>
      </c>
    </row>
    <row r="124" spans="1:8">
      <c r="A124" s="108">
        <v>123</v>
      </c>
      <c r="B124" s="107">
        <v>123</v>
      </c>
      <c r="C124" s="4" t="s">
        <v>147</v>
      </c>
      <c r="E124" s="107">
        <v>113</v>
      </c>
      <c r="F124" s="107" t="s">
        <v>456</v>
      </c>
      <c r="H124" s="107">
        <v>236</v>
      </c>
    </row>
    <row r="125" spans="1:8">
      <c r="A125" s="108">
        <v>124</v>
      </c>
      <c r="B125" s="107">
        <v>124</v>
      </c>
      <c r="C125" s="4" t="s">
        <v>545</v>
      </c>
      <c r="E125" s="107">
        <v>206</v>
      </c>
      <c r="F125" s="107" t="s">
        <v>469</v>
      </c>
      <c r="H125" s="107">
        <v>237</v>
      </c>
    </row>
    <row r="126" spans="1:8">
      <c r="A126" s="108">
        <v>125</v>
      </c>
      <c r="B126" s="107">
        <v>125</v>
      </c>
      <c r="C126" s="4" t="s">
        <v>546</v>
      </c>
      <c r="E126" s="107">
        <v>207</v>
      </c>
      <c r="F126" s="107" t="s">
        <v>469</v>
      </c>
      <c r="H126" s="107">
        <v>239</v>
      </c>
    </row>
    <row r="127" spans="1:8">
      <c r="A127" s="108">
        <v>126</v>
      </c>
      <c r="B127" s="107">
        <v>126</v>
      </c>
      <c r="C127" s="4" t="s">
        <v>148</v>
      </c>
      <c r="E127" s="107">
        <v>208</v>
      </c>
      <c r="F127" s="107" t="s">
        <v>469</v>
      </c>
      <c r="H127" s="107">
        <v>247</v>
      </c>
    </row>
    <row r="128" spans="1:8">
      <c r="A128" s="108">
        <v>127</v>
      </c>
      <c r="B128" s="107">
        <v>127</v>
      </c>
      <c r="C128" s="4" t="s">
        <v>547</v>
      </c>
      <c r="E128" s="107">
        <v>17</v>
      </c>
      <c r="F128" s="107" t="s">
        <v>438</v>
      </c>
      <c r="H128" s="107">
        <v>253</v>
      </c>
    </row>
    <row r="129" spans="1:8">
      <c r="A129" s="108">
        <v>128</v>
      </c>
      <c r="B129" s="107">
        <v>128</v>
      </c>
      <c r="C129" s="4" t="s">
        <v>149</v>
      </c>
      <c r="E129" s="107">
        <v>18</v>
      </c>
      <c r="F129" s="107" t="s">
        <v>438</v>
      </c>
      <c r="H129" s="107">
        <v>256</v>
      </c>
    </row>
    <row r="130" spans="1:8">
      <c r="A130" s="108">
        <v>129</v>
      </c>
      <c r="B130" s="107">
        <v>129</v>
      </c>
      <c r="C130" s="4" t="s">
        <v>150</v>
      </c>
      <c r="E130" s="107">
        <v>21</v>
      </c>
      <c r="F130" s="107" t="s">
        <v>438</v>
      </c>
      <c r="H130" s="107">
        <v>258</v>
      </c>
    </row>
    <row r="131" spans="1:8">
      <c r="A131" s="108">
        <v>130</v>
      </c>
      <c r="B131" s="107">
        <v>130</v>
      </c>
      <c r="C131" s="4" t="s">
        <v>151</v>
      </c>
      <c r="E131" s="107">
        <v>37</v>
      </c>
      <c r="F131" s="107" t="s">
        <v>438</v>
      </c>
      <c r="H131" s="107">
        <v>259</v>
      </c>
    </row>
    <row r="132" spans="1:8">
      <c r="A132" s="108">
        <v>131</v>
      </c>
      <c r="B132" s="107">
        <v>131</v>
      </c>
      <c r="C132" s="4" t="s">
        <v>152</v>
      </c>
      <c r="E132" s="107">
        <v>70</v>
      </c>
      <c r="F132" s="107" t="s">
        <v>438</v>
      </c>
      <c r="H132" s="107">
        <v>261</v>
      </c>
    </row>
    <row r="133" spans="1:8">
      <c r="A133" s="108">
        <v>132</v>
      </c>
      <c r="B133" s="107">
        <v>132</v>
      </c>
      <c r="C133" s="4" t="s">
        <v>153</v>
      </c>
      <c r="E133" s="107">
        <v>90</v>
      </c>
      <c r="F133" s="107" t="s">
        <v>438</v>
      </c>
      <c r="H133" s="107">
        <v>262</v>
      </c>
    </row>
    <row r="134" spans="1:8">
      <c r="A134" s="108">
        <v>133</v>
      </c>
      <c r="B134" s="107">
        <v>133</v>
      </c>
      <c r="C134" s="4" t="s">
        <v>154</v>
      </c>
      <c r="E134" s="107">
        <v>339</v>
      </c>
      <c r="F134" s="107" t="s">
        <v>438</v>
      </c>
      <c r="H134" s="107">
        <v>266</v>
      </c>
    </row>
    <row r="135" spans="1:8">
      <c r="A135" s="108">
        <v>134</v>
      </c>
      <c r="B135" s="107">
        <v>134</v>
      </c>
      <c r="C135" s="4" t="s">
        <v>155</v>
      </c>
      <c r="E135" s="107">
        <v>43</v>
      </c>
      <c r="F135" s="107" t="s">
        <v>444</v>
      </c>
      <c r="H135" s="107">
        <v>269</v>
      </c>
    </row>
    <row r="136" spans="1:8">
      <c r="A136" s="108">
        <v>135</v>
      </c>
      <c r="B136" s="107">
        <v>135</v>
      </c>
      <c r="C136" s="4" t="s">
        <v>156</v>
      </c>
      <c r="E136" s="107">
        <v>45</v>
      </c>
      <c r="F136" s="107" t="s">
        <v>444</v>
      </c>
      <c r="H136" s="107">
        <v>270</v>
      </c>
    </row>
    <row r="137" spans="1:8">
      <c r="A137" s="108">
        <v>136</v>
      </c>
      <c r="B137" s="107">
        <v>136</v>
      </c>
      <c r="C137" s="4" t="s">
        <v>548</v>
      </c>
      <c r="E137" s="107">
        <v>51</v>
      </c>
      <c r="F137" s="107" t="s">
        <v>444</v>
      </c>
      <c r="H137" s="107">
        <v>278</v>
      </c>
    </row>
    <row r="138" spans="1:8">
      <c r="A138" s="108">
        <v>137</v>
      </c>
      <c r="B138" s="107">
        <v>137</v>
      </c>
      <c r="C138" s="4" t="s">
        <v>157</v>
      </c>
      <c r="E138" s="107">
        <v>52</v>
      </c>
      <c r="F138" s="107" t="s">
        <v>444</v>
      </c>
      <c r="H138" s="107">
        <v>286</v>
      </c>
    </row>
    <row r="139" spans="1:8">
      <c r="A139" s="108">
        <v>138</v>
      </c>
      <c r="B139" s="107">
        <v>138</v>
      </c>
      <c r="C139" s="4" t="s">
        <v>158</v>
      </c>
      <c r="E139" s="107">
        <v>88</v>
      </c>
      <c r="F139" s="107" t="s">
        <v>444</v>
      </c>
      <c r="H139" s="107">
        <v>289</v>
      </c>
    </row>
    <row r="140" spans="1:8">
      <c r="A140" s="108">
        <v>139</v>
      </c>
      <c r="B140" s="107">
        <v>139</v>
      </c>
      <c r="C140" s="4" t="s">
        <v>159</v>
      </c>
      <c r="E140" s="107">
        <v>102</v>
      </c>
      <c r="F140" s="107" t="s">
        <v>444</v>
      </c>
      <c r="H140" s="107">
        <v>292</v>
      </c>
    </row>
    <row r="141" spans="1:8">
      <c r="A141" s="108">
        <v>140</v>
      </c>
      <c r="B141" s="107">
        <v>140</v>
      </c>
      <c r="C141" s="4" t="s">
        <v>160</v>
      </c>
      <c r="E141" s="107">
        <v>104</v>
      </c>
      <c r="F141" s="107" t="s">
        <v>444</v>
      </c>
      <c r="H141" s="107">
        <v>299</v>
      </c>
    </row>
    <row r="142" spans="1:8">
      <c r="A142" s="108">
        <v>141</v>
      </c>
      <c r="B142" s="107">
        <v>141</v>
      </c>
      <c r="C142" s="4" t="s">
        <v>549</v>
      </c>
      <c r="E142" s="107">
        <v>106</v>
      </c>
      <c r="F142" s="107" t="s">
        <v>444</v>
      </c>
      <c r="H142" s="107">
        <v>300</v>
      </c>
    </row>
    <row r="143" spans="1:8">
      <c r="A143" s="108">
        <v>142</v>
      </c>
      <c r="B143" s="107">
        <v>142</v>
      </c>
      <c r="C143" s="4" t="s">
        <v>550</v>
      </c>
      <c r="E143" s="107">
        <v>115</v>
      </c>
      <c r="F143" s="107" t="s">
        <v>444</v>
      </c>
      <c r="H143" s="107">
        <v>302</v>
      </c>
    </row>
    <row r="144" spans="1:8">
      <c r="A144" s="108">
        <v>143</v>
      </c>
      <c r="B144" s="107">
        <v>143</v>
      </c>
      <c r="C144" s="4" t="s">
        <v>161</v>
      </c>
      <c r="E144" s="107">
        <v>118</v>
      </c>
      <c r="F144" s="107" t="s">
        <v>444</v>
      </c>
      <c r="H144" s="107">
        <v>304</v>
      </c>
    </row>
    <row r="145" spans="1:8">
      <c r="A145" s="108">
        <v>144</v>
      </c>
      <c r="B145" s="107">
        <v>144</v>
      </c>
      <c r="C145" s="4" t="s">
        <v>162</v>
      </c>
      <c r="E145" s="107">
        <v>119</v>
      </c>
      <c r="F145" s="107" t="s">
        <v>444</v>
      </c>
      <c r="H145" s="107">
        <v>305</v>
      </c>
    </row>
    <row r="146" spans="1:8">
      <c r="A146" s="108">
        <v>145</v>
      </c>
      <c r="B146" s="107">
        <v>145</v>
      </c>
      <c r="C146" s="4" t="s">
        <v>163</v>
      </c>
      <c r="E146" s="107">
        <v>120</v>
      </c>
      <c r="F146" s="107" t="s">
        <v>444</v>
      </c>
      <c r="H146" s="107">
        <v>308</v>
      </c>
    </row>
    <row r="147" spans="1:8">
      <c r="A147" s="108">
        <v>146</v>
      </c>
      <c r="B147" s="107">
        <v>146</v>
      </c>
      <c r="C147" s="4" t="s">
        <v>164</v>
      </c>
      <c r="E147" s="107">
        <v>122</v>
      </c>
      <c r="F147" s="107" t="s">
        <v>444</v>
      </c>
      <c r="H147" s="107">
        <v>309</v>
      </c>
    </row>
    <row r="148" spans="1:8">
      <c r="A148" s="108">
        <v>147</v>
      </c>
      <c r="B148" s="107">
        <v>147</v>
      </c>
      <c r="C148" s="4" t="s">
        <v>165</v>
      </c>
      <c r="E148" s="107">
        <v>315</v>
      </c>
      <c r="F148" s="107" t="s">
        <v>444</v>
      </c>
      <c r="H148" s="107">
        <v>310</v>
      </c>
    </row>
    <row r="149" spans="1:8">
      <c r="A149" s="108">
        <v>148</v>
      </c>
      <c r="B149" s="107">
        <v>148</v>
      </c>
      <c r="C149" s="4" t="s">
        <v>166</v>
      </c>
      <c r="E149" s="107">
        <v>316</v>
      </c>
      <c r="F149" s="107" t="s">
        <v>444</v>
      </c>
      <c r="H149" s="107">
        <v>313</v>
      </c>
    </row>
    <row r="150" spans="1:8">
      <c r="A150" s="108">
        <v>149</v>
      </c>
      <c r="B150" s="107">
        <v>149</v>
      </c>
      <c r="C150" s="4" t="s">
        <v>551</v>
      </c>
      <c r="E150" s="107">
        <v>203</v>
      </c>
      <c r="F150" s="107" t="s">
        <v>468</v>
      </c>
      <c r="H150" s="107">
        <v>317</v>
      </c>
    </row>
    <row r="151" spans="1:8">
      <c r="A151" s="108">
        <v>150</v>
      </c>
      <c r="B151" s="107">
        <v>150</v>
      </c>
      <c r="C151" s="4" t="s">
        <v>552</v>
      </c>
      <c r="E151" s="107">
        <v>204</v>
      </c>
      <c r="F151" s="107" t="s">
        <v>468</v>
      </c>
      <c r="H151" s="107">
        <v>322</v>
      </c>
    </row>
    <row r="152" spans="1:8">
      <c r="A152" s="108">
        <v>151</v>
      </c>
      <c r="B152" s="107">
        <v>151</v>
      </c>
      <c r="C152" s="4" t="s">
        <v>167</v>
      </c>
      <c r="E152" s="107">
        <v>211</v>
      </c>
      <c r="F152" s="107" t="s">
        <v>468</v>
      </c>
      <c r="H152" s="107">
        <v>324</v>
      </c>
    </row>
    <row r="153" spans="1:8">
      <c r="A153" s="108">
        <v>152</v>
      </c>
      <c r="B153" s="107">
        <v>152</v>
      </c>
      <c r="C153" s="4" t="s">
        <v>168</v>
      </c>
      <c r="E153" s="107">
        <v>212</v>
      </c>
      <c r="F153" s="107" t="s">
        <v>468</v>
      </c>
      <c r="H153" s="107">
        <v>325</v>
      </c>
    </row>
    <row r="154" spans="1:8">
      <c r="A154" s="108">
        <v>153</v>
      </c>
      <c r="B154" s="107">
        <v>153</v>
      </c>
      <c r="C154" s="4" t="s">
        <v>169</v>
      </c>
      <c r="E154" s="107">
        <v>213</v>
      </c>
      <c r="F154" s="107" t="s">
        <v>468</v>
      </c>
      <c r="H154" s="107">
        <v>328</v>
      </c>
    </row>
    <row r="155" spans="1:8">
      <c r="A155" s="108">
        <v>154</v>
      </c>
      <c r="B155" s="107">
        <v>154</v>
      </c>
      <c r="C155" s="4" t="s">
        <v>170</v>
      </c>
      <c r="E155" s="107">
        <v>214</v>
      </c>
      <c r="F155" s="107" t="s">
        <v>468</v>
      </c>
      <c r="H155" s="107">
        <v>330</v>
      </c>
    </row>
    <row r="156" spans="1:8">
      <c r="A156" s="108">
        <v>155</v>
      </c>
      <c r="B156" s="107">
        <v>155</v>
      </c>
      <c r="C156" s="4" t="s">
        <v>553</v>
      </c>
      <c r="E156" s="107">
        <v>220</v>
      </c>
      <c r="F156" s="107" t="s">
        <v>468</v>
      </c>
      <c r="H156" s="107">
        <v>333</v>
      </c>
    </row>
    <row r="157" spans="1:8">
      <c r="A157" s="108">
        <v>156</v>
      </c>
      <c r="B157" s="107">
        <v>156</v>
      </c>
      <c r="C157" s="4" t="s">
        <v>171</v>
      </c>
      <c r="E157" s="107">
        <v>223</v>
      </c>
      <c r="F157" s="107" t="s">
        <v>468</v>
      </c>
      <c r="H157" s="107">
        <v>335</v>
      </c>
    </row>
    <row r="158" spans="1:8">
      <c r="A158" s="108">
        <v>157</v>
      </c>
      <c r="B158" s="107">
        <v>157</v>
      </c>
      <c r="C158" s="4" t="s">
        <v>554</v>
      </c>
      <c r="E158" s="107">
        <v>224</v>
      </c>
      <c r="F158" s="107" t="s">
        <v>468</v>
      </c>
      <c r="H158" s="107">
        <v>336</v>
      </c>
    </row>
    <row r="159" spans="1:8">
      <c r="A159" s="108">
        <v>158</v>
      </c>
      <c r="B159" s="107">
        <v>158</v>
      </c>
      <c r="C159" s="4" t="s">
        <v>172</v>
      </c>
      <c r="E159" s="107">
        <v>225</v>
      </c>
      <c r="F159" s="107" t="s">
        <v>468</v>
      </c>
      <c r="H159" s="107">
        <v>338</v>
      </c>
    </row>
    <row r="160" spans="1:8">
      <c r="A160" s="108">
        <v>159</v>
      </c>
      <c r="B160" s="107">
        <v>159</v>
      </c>
      <c r="C160" s="4" t="s">
        <v>173</v>
      </c>
      <c r="E160" s="107">
        <v>226</v>
      </c>
      <c r="F160" s="107" t="s">
        <v>468</v>
      </c>
      <c r="H160" s="107">
        <v>340</v>
      </c>
    </row>
    <row r="161" spans="1:8">
      <c r="A161" s="108">
        <v>160</v>
      </c>
      <c r="B161" s="107">
        <v>160</v>
      </c>
      <c r="C161" s="4" t="s">
        <v>555</v>
      </c>
      <c r="E161" s="107">
        <v>227</v>
      </c>
      <c r="F161" s="107" t="s">
        <v>468</v>
      </c>
      <c r="H161" s="107">
        <v>341</v>
      </c>
    </row>
    <row r="162" spans="1:8">
      <c r="A162" s="108">
        <v>161</v>
      </c>
      <c r="B162" s="107">
        <v>161</v>
      </c>
      <c r="C162" s="4" t="s">
        <v>556</v>
      </c>
      <c r="E162" s="107">
        <v>233</v>
      </c>
      <c r="F162" s="107" t="s">
        <v>468</v>
      </c>
      <c r="H162" s="107">
        <v>342</v>
      </c>
    </row>
    <row r="163" spans="1:8">
      <c r="A163" s="108">
        <v>162</v>
      </c>
      <c r="B163" s="107">
        <v>162</v>
      </c>
      <c r="C163" s="4" t="s">
        <v>557</v>
      </c>
      <c r="E163" s="107">
        <v>235</v>
      </c>
      <c r="F163" s="107" t="s">
        <v>468</v>
      </c>
      <c r="H163" s="107">
        <v>343</v>
      </c>
    </row>
    <row r="164" spans="1:8">
      <c r="A164" s="108">
        <v>163</v>
      </c>
      <c r="B164" s="107">
        <v>163</v>
      </c>
      <c r="C164" s="4" t="s">
        <v>174</v>
      </c>
      <c r="E164" s="107">
        <v>238</v>
      </c>
      <c r="F164" s="107" t="s">
        <v>468</v>
      </c>
      <c r="H164" s="107">
        <v>344</v>
      </c>
    </row>
    <row r="165" spans="1:8">
      <c r="A165" s="108">
        <v>164</v>
      </c>
      <c r="B165" s="107">
        <v>164</v>
      </c>
      <c r="C165" s="4" t="s">
        <v>558</v>
      </c>
      <c r="E165" s="107">
        <v>243</v>
      </c>
      <c r="F165" s="107" t="s">
        <v>468</v>
      </c>
      <c r="H165" s="107">
        <v>346</v>
      </c>
    </row>
    <row r="166" spans="1:8">
      <c r="A166" s="108">
        <v>165</v>
      </c>
      <c r="B166" s="107">
        <v>165</v>
      </c>
      <c r="C166" s="4" t="s">
        <v>175</v>
      </c>
      <c r="E166" s="107">
        <v>244</v>
      </c>
      <c r="F166" s="107" t="s">
        <v>468</v>
      </c>
      <c r="H166" s="107">
        <v>347</v>
      </c>
    </row>
    <row r="167" spans="1:8">
      <c r="A167" s="108">
        <v>166</v>
      </c>
      <c r="B167" s="107">
        <v>166</v>
      </c>
      <c r="C167" s="4" t="s">
        <v>559</v>
      </c>
      <c r="E167" s="107">
        <v>245</v>
      </c>
      <c r="F167" s="107" t="s">
        <v>468</v>
      </c>
      <c r="H167" s="107">
        <v>349</v>
      </c>
    </row>
    <row r="168" spans="1:8">
      <c r="A168" s="108">
        <v>167</v>
      </c>
      <c r="B168" s="107">
        <v>167</v>
      </c>
      <c r="C168" s="4" t="s">
        <v>560</v>
      </c>
      <c r="E168" s="107">
        <v>246</v>
      </c>
      <c r="F168" s="107" t="s">
        <v>468</v>
      </c>
      <c r="H168" s="107">
        <v>353</v>
      </c>
    </row>
    <row r="169" spans="1:8">
      <c r="A169" s="108">
        <v>168</v>
      </c>
      <c r="B169" s="107">
        <v>168</v>
      </c>
      <c r="C169" s="4" t="s">
        <v>561</v>
      </c>
      <c r="E169" s="107">
        <v>125</v>
      </c>
      <c r="F169" s="107" t="s">
        <v>457</v>
      </c>
      <c r="H169" s="107">
        <v>354</v>
      </c>
    </row>
    <row r="170" spans="1:8">
      <c r="A170" s="108">
        <v>169</v>
      </c>
      <c r="B170" s="107">
        <v>169</v>
      </c>
      <c r="C170" s="4" t="s">
        <v>562</v>
      </c>
      <c r="E170" s="107">
        <v>126</v>
      </c>
      <c r="F170" s="107" t="s">
        <v>457</v>
      </c>
      <c r="H170" s="107">
        <v>355</v>
      </c>
    </row>
    <row r="171" spans="1:8">
      <c r="A171" s="108">
        <v>170</v>
      </c>
      <c r="B171" s="107">
        <v>170</v>
      </c>
      <c r="C171" s="4" t="s">
        <v>563</v>
      </c>
      <c r="E171" s="107">
        <v>155</v>
      </c>
      <c r="F171" s="107" t="s">
        <v>457</v>
      </c>
      <c r="H171" s="107">
        <v>358</v>
      </c>
    </row>
    <row r="172" spans="1:8">
      <c r="A172" s="108">
        <v>171</v>
      </c>
      <c r="B172" s="107">
        <v>171</v>
      </c>
      <c r="C172" s="4" t="s">
        <v>176</v>
      </c>
      <c r="E172" s="107">
        <v>161</v>
      </c>
      <c r="F172" s="107" t="s">
        <v>457</v>
      </c>
      <c r="H172" s="107">
        <v>359</v>
      </c>
    </row>
    <row r="173" spans="1:8">
      <c r="A173" s="108">
        <v>172</v>
      </c>
      <c r="B173" s="107">
        <v>172</v>
      </c>
      <c r="C173" s="4" t="s">
        <v>564</v>
      </c>
      <c r="E173" s="107">
        <v>162</v>
      </c>
      <c r="F173" s="107" t="s">
        <v>457</v>
      </c>
      <c r="H173" s="107">
        <v>360</v>
      </c>
    </row>
    <row r="174" spans="1:8">
      <c r="A174" s="108">
        <v>173</v>
      </c>
      <c r="B174" s="107">
        <v>173</v>
      </c>
      <c r="C174" s="4" t="s">
        <v>565</v>
      </c>
      <c r="E174" s="107">
        <v>166</v>
      </c>
      <c r="F174" s="107" t="s">
        <v>457</v>
      </c>
      <c r="H174" s="107">
        <v>363</v>
      </c>
    </row>
    <row r="175" spans="1:8">
      <c r="A175" s="108">
        <v>174</v>
      </c>
      <c r="B175" s="107">
        <v>174</v>
      </c>
      <c r="C175" s="4" t="s">
        <v>566</v>
      </c>
      <c r="E175" s="107">
        <v>167</v>
      </c>
      <c r="F175" s="107" t="s">
        <v>457</v>
      </c>
      <c r="H175" s="107">
        <v>365</v>
      </c>
    </row>
    <row r="176" spans="1:8">
      <c r="A176" s="108">
        <v>175</v>
      </c>
      <c r="B176" s="107">
        <v>175</v>
      </c>
      <c r="C176" s="4" t="s">
        <v>177</v>
      </c>
      <c r="E176" s="107">
        <v>171</v>
      </c>
      <c r="F176" s="107" t="s">
        <v>457</v>
      </c>
      <c r="H176" s="107">
        <v>366</v>
      </c>
    </row>
    <row r="177" spans="1:8">
      <c r="A177" s="108">
        <v>176</v>
      </c>
      <c r="B177" s="107">
        <v>176</v>
      </c>
      <c r="C177" s="4" t="s">
        <v>178</v>
      </c>
      <c r="E177" s="107">
        <v>174</v>
      </c>
      <c r="F177" s="107" t="s">
        <v>457</v>
      </c>
      <c r="H177" s="107">
        <v>367</v>
      </c>
    </row>
    <row r="178" spans="1:8">
      <c r="A178" s="108">
        <v>177</v>
      </c>
      <c r="B178" s="107">
        <v>177</v>
      </c>
      <c r="C178" s="4" t="s">
        <v>179</v>
      </c>
      <c r="E178" s="107">
        <v>190</v>
      </c>
      <c r="F178" s="107" t="s">
        <v>465</v>
      </c>
      <c r="H178" s="107">
        <v>368</v>
      </c>
    </row>
    <row r="179" spans="1:8">
      <c r="A179" s="108">
        <v>178</v>
      </c>
      <c r="B179" s="107">
        <v>178</v>
      </c>
      <c r="C179" s="4" t="s">
        <v>180</v>
      </c>
      <c r="E179" s="107">
        <v>191</v>
      </c>
      <c r="F179" s="107" t="s">
        <v>465</v>
      </c>
      <c r="H179" s="107">
        <v>369</v>
      </c>
    </row>
    <row r="180" spans="1:8">
      <c r="A180" s="108">
        <v>179</v>
      </c>
      <c r="B180" s="107">
        <v>179</v>
      </c>
      <c r="C180" s="4" t="s">
        <v>567</v>
      </c>
      <c r="E180" s="107">
        <v>201</v>
      </c>
      <c r="F180" s="107" t="s">
        <v>465</v>
      </c>
      <c r="H180" s="107">
        <v>404</v>
      </c>
    </row>
    <row r="181" spans="1:8">
      <c r="A181" s="108">
        <v>180</v>
      </c>
      <c r="B181" s="107">
        <v>180</v>
      </c>
      <c r="C181" s="4" t="s">
        <v>568</v>
      </c>
      <c r="E181" s="107">
        <v>279</v>
      </c>
      <c r="F181" s="107" t="s">
        <v>465</v>
      </c>
      <c r="H181" s="107" t="s">
        <v>449</v>
      </c>
    </row>
    <row r="182" spans="1:8">
      <c r="A182" s="108">
        <v>181</v>
      </c>
      <c r="B182" s="107">
        <v>181</v>
      </c>
      <c r="C182" s="4" t="s">
        <v>181</v>
      </c>
      <c r="E182" s="107">
        <v>280</v>
      </c>
      <c r="F182" s="107" t="s">
        <v>465</v>
      </c>
      <c r="H182" s="107" t="s">
        <v>440</v>
      </c>
    </row>
    <row r="183" spans="1:8">
      <c r="A183" s="108">
        <v>182</v>
      </c>
      <c r="B183" s="107">
        <v>182</v>
      </c>
      <c r="C183" s="4" t="s">
        <v>182</v>
      </c>
      <c r="E183" s="107">
        <v>281</v>
      </c>
      <c r="F183" s="107" t="s">
        <v>465</v>
      </c>
      <c r="H183" s="107" t="s">
        <v>439</v>
      </c>
    </row>
    <row r="184" spans="1:8">
      <c r="A184" s="108">
        <v>183</v>
      </c>
      <c r="B184" s="107">
        <v>183</v>
      </c>
      <c r="C184" s="4" t="s">
        <v>569</v>
      </c>
      <c r="E184" s="107">
        <v>323</v>
      </c>
      <c r="F184" s="107" t="s">
        <v>465</v>
      </c>
      <c r="H184" s="107" t="s">
        <v>442</v>
      </c>
    </row>
    <row r="185" spans="1:8">
      <c r="A185" s="108">
        <v>184</v>
      </c>
      <c r="B185" s="107">
        <v>184</v>
      </c>
      <c r="C185" s="4" t="s">
        <v>183</v>
      </c>
      <c r="E185" s="107">
        <v>326</v>
      </c>
      <c r="F185" s="107" t="s">
        <v>465</v>
      </c>
      <c r="H185" s="107" t="s">
        <v>450</v>
      </c>
    </row>
    <row r="186" spans="1:8">
      <c r="A186" s="108">
        <v>185</v>
      </c>
      <c r="B186" s="107">
        <v>185</v>
      </c>
      <c r="C186" s="4" t="s">
        <v>184</v>
      </c>
      <c r="E186" s="107">
        <v>327</v>
      </c>
      <c r="F186" s="107" t="s">
        <v>465</v>
      </c>
      <c r="H186" s="107" t="s">
        <v>448</v>
      </c>
    </row>
    <row r="187" spans="1:8">
      <c r="A187" s="108">
        <v>186</v>
      </c>
      <c r="B187" s="107">
        <v>186</v>
      </c>
      <c r="C187" s="4" t="s">
        <v>185</v>
      </c>
      <c r="E187" s="107">
        <v>329</v>
      </c>
      <c r="F187" s="107" t="s">
        <v>465</v>
      </c>
      <c r="H187" s="107" t="s">
        <v>481</v>
      </c>
    </row>
    <row r="188" spans="1:8">
      <c r="A188" s="108">
        <v>187</v>
      </c>
      <c r="B188" s="107">
        <v>187</v>
      </c>
      <c r="C188" s="4" t="s">
        <v>186</v>
      </c>
      <c r="E188" s="107">
        <v>64</v>
      </c>
      <c r="F188" s="107" t="s">
        <v>446</v>
      </c>
      <c r="H188" s="107" t="s">
        <v>452</v>
      </c>
    </row>
    <row r="189" spans="1:8">
      <c r="A189" s="108">
        <v>188</v>
      </c>
      <c r="B189" s="107">
        <v>188</v>
      </c>
      <c r="C189" s="4" t="s">
        <v>187</v>
      </c>
      <c r="E189" s="107">
        <v>140</v>
      </c>
      <c r="F189" s="107" t="s">
        <v>446</v>
      </c>
      <c r="H189" s="107" t="s">
        <v>432</v>
      </c>
    </row>
    <row r="190" spans="1:8">
      <c r="A190" s="108">
        <v>189</v>
      </c>
      <c r="B190" s="107">
        <v>189</v>
      </c>
      <c r="C190" s="4" t="s">
        <v>188</v>
      </c>
      <c r="E190" s="107">
        <v>303</v>
      </c>
      <c r="F190" s="107" t="s">
        <v>446</v>
      </c>
      <c r="H190" s="107" t="s">
        <v>431</v>
      </c>
    </row>
    <row r="191" spans="1:8">
      <c r="A191" s="108">
        <v>190</v>
      </c>
      <c r="B191" s="107">
        <v>190</v>
      </c>
      <c r="C191" s="4" t="s">
        <v>570</v>
      </c>
      <c r="E191" s="107">
        <v>451</v>
      </c>
      <c r="F191" s="107" t="s">
        <v>486</v>
      </c>
      <c r="H191" s="107" t="s">
        <v>433</v>
      </c>
    </row>
    <row r="192" spans="1:8">
      <c r="A192" s="108">
        <v>191</v>
      </c>
      <c r="B192" s="107">
        <v>191</v>
      </c>
      <c r="C192" s="4" t="s">
        <v>189</v>
      </c>
      <c r="E192" s="107">
        <v>452</v>
      </c>
      <c r="F192" s="107" t="s">
        <v>486</v>
      </c>
      <c r="H192" s="107" t="s">
        <v>443</v>
      </c>
    </row>
    <row r="193" spans="1:8">
      <c r="A193" s="108">
        <v>192</v>
      </c>
      <c r="B193" s="107">
        <v>192</v>
      </c>
      <c r="C193" s="4" t="s">
        <v>190</v>
      </c>
      <c r="E193" s="107">
        <v>30</v>
      </c>
      <c r="F193" s="107" t="s">
        <v>441</v>
      </c>
      <c r="H193" s="107" t="s">
        <v>437</v>
      </c>
    </row>
    <row r="194" spans="1:8">
      <c r="A194" s="108">
        <v>193</v>
      </c>
      <c r="B194" s="107">
        <v>193</v>
      </c>
      <c r="C194" s="4" t="s">
        <v>571</v>
      </c>
      <c r="E194" s="107">
        <v>334</v>
      </c>
      <c r="F194" s="107" t="s">
        <v>441</v>
      </c>
      <c r="H194" s="107" t="s">
        <v>434</v>
      </c>
    </row>
    <row r="195" spans="1:8">
      <c r="A195" s="108">
        <v>194</v>
      </c>
      <c r="B195" s="107">
        <v>194</v>
      </c>
      <c r="C195" s="4" t="s">
        <v>191</v>
      </c>
      <c r="E195" s="107">
        <v>454</v>
      </c>
      <c r="F195" s="107" t="s">
        <v>488</v>
      </c>
      <c r="H195" s="107" t="s">
        <v>435</v>
      </c>
    </row>
    <row r="196" spans="1:8">
      <c r="A196" s="108">
        <v>195</v>
      </c>
      <c r="B196" s="107">
        <v>195</v>
      </c>
      <c r="C196" s="4" t="s">
        <v>192</v>
      </c>
      <c r="E196" s="107">
        <v>453</v>
      </c>
      <c r="F196" s="107" t="s">
        <v>487</v>
      </c>
      <c r="H196" s="107" t="s">
        <v>436</v>
      </c>
    </row>
    <row r="197" spans="1:8">
      <c r="A197" s="108">
        <v>196</v>
      </c>
      <c r="B197" s="107">
        <v>196</v>
      </c>
      <c r="C197" s="4" t="s">
        <v>572</v>
      </c>
      <c r="E197" s="107">
        <v>80</v>
      </c>
      <c r="F197" s="107" t="s">
        <v>451</v>
      </c>
      <c r="H197" s="107" t="s">
        <v>445</v>
      </c>
    </row>
    <row r="198" spans="1:8">
      <c r="A198" s="108">
        <v>197</v>
      </c>
      <c r="B198" s="107">
        <v>197</v>
      </c>
      <c r="C198" s="4" t="s">
        <v>193</v>
      </c>
      <c r="H198" s="107" t="s">
        <v>482</v>
      </c>
    </row>
    <row r="199" spans="1:8">
      <c r="A199" s="108">
        <v>198</v>
      </c>
      <c r="B199" s="107">
        <v>198</v>
      </c>
      <c r="C199" s="4" t="s">
        <v>573</v>
      </c>
      <c r="H199" s="107" t="s">
        <v>480</v>
      </c>
    </row>
    <row r="200" spans="1:8">
      <c r="A200" s="108">
        <v>199</v>
      </c>
      <c r="B200" s="107">
        <v>199</v>
      </c>
      <c r="C200" s="4" t="s">
        <v>194</v>
      </c>
      <c r="H200" s="107" t="s">
        <v>479</v>
      </c>
    </row>
    <row r="201" spans="1:8">
      <c r="A201" s="108">
        <v>200</v>
      </c>
      <c r="B201" s="107">
        <v>200</v>
      </c>
      <c r="C201" s="4" t="s">
        <v>574</v>
      </c>
      <c r="H201" s="107" t="s">
        <v>478</v>
      </c>
    </row>
    <row r="202" spans="1:8">
      <c r="A202" s="108">
        <v>201</v>
      </c>
      <c r="B202" s="107">
        <v>201</v>
      </c>
      <c r="C202" s="4" t="s">
        <v>575</v>
      </c>
      <c r="H202" s="107" t="s">
        <v>477</v>
      </c>
    </row>
    <row r="203" spans="1:8">
      <c r="A203" s="108">
        <v>202</v>
      </c>
      <c r="B203" s="107">
        <v>202</v>
      </c>
      <c r="C203" s="4" t="s">
        <v>576</v>
      </c>
      <c r="H203" s="107" t="s">
        <v>447</v>
      </c>
    </row>
    <row r="204" spans="1:8">
      <c r="A204" s="108">
        <v>203</v>
      </c>
      <c r="B204" s="107">
        <v>203</v>
      </c>
      <c r="C204" s="4" t="s">
        <v>577</v>
      </c>
      <c r="H204" s="107" t="s">
        <v>454</v>
      </c>
    </row>
    <row r="205" spans="1:8">
      <c r="A205" s="108">
        <v>204</v>
      </c>
      <c r="B205" s="107">
        <v>204</v>
      </c>
      <c r="C205" s="4" t="s">
        <v>195</v>
      </c>
      <c r="H205" s="107" t="s">
        <v>455</v>
      </c>
    </row>
    <row r="206" spans="1:8">
      <c r="A206" s="108">
        <v>205</v>
      </c>
      <c r="B206" s="107">
        <v>205</v>
      </c>
      <c r="C206" s="4" t="s">
        <v>578</v>
      </c>
      <c r="H206" s="107" t="s">
        <v>453</v>
      </c>
    </row>
    <row r="207" spans="1:8">
      <c r="A207" s="108">
        <v>206</v>
      </c>
      <c r="B207" s="107">
        <v>206</v>
      </c>
      <c r="C207" s="4" t="s">
        <v>196</v>
      </c>
      <c r="H207" s="107" t="s">
        <v>483</v>
      </c>
    </row>
    <row r="208" spans="1:8">
      <c r="A208" s="108">
        <v>207</v>
      </c>
      <c r="B208" s="107">
        <v>207</v>
      </c>
      <c r="C208" s="4" t="s">
        <v>197</v>
      </c>
      <c r="H208" s="107" t="s">
        <v>484</v>
      </c>
    </row>
    <row r="209" spans="1:8">
      <c r="A209" s="108">
        <v>208</v>
      </c>
      <c r="B209" s="107">
        <v>208</v>
      </c>
      <c r="C209" s="4" t="s">
        <v>579</v>
      </c>
      <c r="H209" s="107" t="s">
        <v>485</v>
      </c>
    </row>
    <row r="210" spans="1:8">
      <c r="A210" s="108">
        <v>209</v>
      </c>
      <c r="B210" s="107">
        <v>209</v>
      </c>
      <c r="C210" s="4" t="s">
        <v>580</v>
      </c>
      <c r="H210" s="107" t="s">
        <v>460</v>
      </c>
    </row>
    <row r="211" spans="1:8">
      <c r="A211" s="108">
        <v>210</v>
      </c>
      <c r="B211" s="107">
        <v>210</v>
      </c>
      <c r="C211" s="4" t="s">
        <v>581</v>
      </c>
      <c r="H211" s="107" t="s">
        <v>471</v>
      </c>
    </row>
    <row r="212" spans="1:8">
      <c r="A212" s="108">
        <v>211</v>
      </c>
      <c r="B212" s="107">
        <v>211</v>
      </c>
      <c r="C212" s="4" t="s">
        <v>104</v>
      </c>
      <c r="H212" s="107" t="s">
        <v>470</v>
      </c>
    </row>
    <row r="213" spans="1:8">
      <c r="A213" s="108">
        <v>212</v>
      </c>
      <c r="B213" s="107">
        <v>212</v>
      </c>
      <c r="C213" s="4" t="s">
        <v>198</v>
      </c>
      <c r="H213" s="107" t="s">
        <v>462</v>
      </c>
    </row>
    <row r="214" spans="1:8">
      <c r="A214" s="108">
        <v>213</v>
      </c>
      <c r="B214" s="107">
        <v>213</v>
      </c>
      <c r="C214" s="4" t="s">
        <v>199</v>
      </c>
      <c r="H214" s="107" t="s">
        <v>461</v>
      </c>
    </row>
    <row r="215" spans="1:8">
      <c r="A215" s="108">
        <v>214</v>
      </c>
      <c r="B215" s="107">
        <v>214</v>
      </c>
      <c r="C215" s="4" t="s">
        <v>582</v>
      </c>
      <c r="H215" s="107" t="s">
        <v>472</v>
      </c>
    </row>
    <row r="216" spans="1:8">
      <c r="A216" s="108">
        <v>215</v>
      </c>
      <c r="B216" s="107">
        <v>215</v>
      </c>
      <c r="C216" s="4" t="s">
        <v>583</v>
      </c>
      <c r="H216" s="107" t="s">
        <v>473</v>
      </c>
    </row>
    <row r="217" spans="1:8">
      <c r="A217" s="108">
        <v>216</v>
      </c>
      <c r="B217" s="107">
        <v>216</v>
      </c>
      <c r="C217" s="4" t="s">
        <v>584</v>
      </c>
      <c r="H217" s="107" t="s">
        <v>463</v>
      </c>
    </row>
    <row r="218" spans="1:8">
      <c r="A218" s="108">
        <v>217</v>
      </c>
      <c r="B218" s="107">
        <v>217</v>
      </c>
      <c r="C218" s="4" t="s">
        <v>585</v>
      </c>
      <c r="H218" s="107" t="s">
        <v>464</v>
      </c>
    </row>
    <row r="219" spans="1:8">
      <c r="A219" s="108">
        <v>218</v>
      </c>
      <c r="B219" s="107">
        <v>218</v>
      </c>
      <c r="C219" s="4" t="s">
        <v>200</v>
      </c>
      <c r="H219" s="107" t="s">
        <v>467</v>
      </c>
    </row>
    <row r="220" spans="1:8">
      <c r="A220" s="108">
        <v>219</v>
      </c>
      <c r="B220" s="107">
        <v>219</v>
      </c>
      <c r="C220" s="4" t="s">
        <v>586</v>
      </c>
      <c r="H220" s="107" t="s">
        <v>458</v>
      </c>
    </row>
    <row r="221" spans="1:8">
      <c r="A221" s="108">
        <v>220</v>
      </c>
      <c r="B221" s="107">
        <v>220</v>
      </c>
      <c r="C221" s="4" t="s">
        <v>587</v>
      </c>
      <c r="H221" s="107" t="s">
        <v>466</v>
      </c>
    </row>
    <row r="222" spans="1:8">
      <c r="A222" s="108">
        <v>221</v>
      </c>
      <c r="B222" s="107">
        <v>221</v>
      </c>
      <c r="C222" s="4" t="s">
        <v>588</v>
      </c>
      <c r="H222" s="107" t="s">
        <v>474</v>
      </c>
    </row>
    <row r="223" spans="1:8">
      <c r="A223" s="108">
        <v>222</v>
      </c>
      <c r="B223" s="107">
        <v>222</v>
      </c>
      <c r="C223" s="4" t="s">
        <v>201</v>
      </c>
      <c r="H223" s="107" t="s">
        <v>475</v>
      </c>
    </row>
    <row r="224" spans="1:8">
      <c r="A224" s="108">
        <v>223</v>
      </c>
      <c r="B224" s="107">
        <v>223</v>
      </c>
      <c r="C224" s="4" t="s">
        <v>202</v>
      </c>
      <c r="H224" s="107" t="s">
        <v>476</v>
      </c>
    </row>
    <row r="225" spans="1:8">
      <c r="A225" s="108">
        <v>224</v>
      </c>
      <c r="B225" s="107">
        <v>224</v>
      </c>
      <c r="C225" s="4" t="s">
        <v>203</v>
      </c>
      <c r="H225" s="107" t="s">
        <v>459</v>
      </c>
    </row>
    <row r="226" spans="1:8">
      <c r="A226" s="108">
        <v>225</v>
      </c>
      <c r="B226" s="107">
        <v>225</v>
      </c>
      <c r="C226" s="4" t="s">
        <v>204</v>
      </c>
      <c r="H226" s="107" t="s">
        <v>456</v>
      </c>
    </row>
    <row r="227" spans="1:8">
      <c r="A227" s="108">
        <v>226</v>
      </c>
      <c r="B227" s="107">
        <v>226</v>
      </c>
      <c r="C227" s="4" t="s">
        <v>205</v>
      </c>
      <c r="H227" s="107" t="s">
        <v>469</v>
      </c>
    </row>
    <row r="228" spans="1:8">
      <c r="A228" s="108">
        <v>227</v>
      </c>
      <c r="B228" s="107">
        <v>227</v>
      </c>
      <c r="C228" s="4" t="s">
        <v>589</v>
      </c>
      <c r="H228" s="107" t="s">
        <v>438</v>
      </c>
    </row>
    <row r="229" spans="1:8">
      <c r="A229" s="108">
        <v>228</v>
      </c>
      <c r="B229" s="107">
        <v>228</v>
      </c>
      <c r="C229" s="4" t="s">
        <v>590</v>
      </c>
      <c r="H229" s="107" t="s">
        <v>444</v>
      </c>
    </row>
    <row r="230" spans="1:8">
      <c r="A230" s="108">
        <v>229</v>
      </c>
      <c r="B230" s="107">
        <v>229</v>
      </c>
      <c r="C230" s="4" t="s">
        <v>591</v>
      </c>
      <c r="H230" s="107" t="s">
        <v>468</v>
      </c>
    </row>
    <row r="231" spans="1:8">
      <c r="A231" s="108">
        <v>230</v>
      </c>
      <c r="B231" s="107">
        <v>230</v>
      </c>
      <c r="C231" s="4" t="s">
        <v>592</v>
      </c>
      <c r="H231" s="107" t="s">
        <v>457</v>
      </c>
    </row>
    <row r="232" spans="1:8">
      <c r="A232" s="108">
        <v>231</v>
      </c>
      <c r="B232" s="107">
        <v>231</v>
      </c>
      <c r="C232" s="4" t="s">
        <v>206</v>
      </c>
      <c r="H232" s="107" t="s">
        <v>465</v>
      </c>
    </row>
    <row r="233" spans="1:8">
      <c r="A233" s="108">
        <v>232</v>
      </c>
      <c r="B233" s="107">
        <v>232</v>
      </c>
      <c r="C233" s="4" t="s">
        <v>207</v>
      </c>
      <c r="H233" s="107" t="s">
        <v>446</v>
      </c>
    </row>
    <row r="234" spans="1:8">
      <c r="A234" s="108">
        <v>233</v>
      </c>
      <c r="B234" s="107">
        <v>233</v>
      </c>
      <c r="C234" s="4" t="s">
        <v>208</v>
      </c>
      <c r="H234" s="107" t="s">
        <v>486</v>
      </c>
    </row>
    <row r="235" spans="1:8">
      <c r="A235" s="108">
        <v>234</v>
      </c>
      <c r="B235" s="107">
        <v>234</v>
      </c>
      <c r="C235" s="4" t="s">
        <v>209</v>
      </c>
      <c r="H235" s="107" t="s">
        <v>441</v>
      </c>
    </row>
    <row r="236" spans="1:8">
      <c r="A236" s="108">
        <v>235</v>
      </c>
      <c r="B236" s="107">
        <v>235</v>
      </c>
      <c r="C236" s="4" t="s">
        <v>593</v>
      </c>
      <c r="H236" s="107" t="s">
        <v>488</v>
      </c>
    </row>
    <row r="237" spans="1:8">
      <c r="A237" s="108">
        <v>236</v>
      </c>
      <c r="B237" s="107">
        <v>236</v>
      </c>
      <c r="C237" s="4" t="s">
        <v>210</v>
      </c>
      <c r="H237" s="107" t="s">
        <v>487</v>
      </c>
    </row>
    <row r="238" spans="1:8">
      <c r="A238" s="108">
        <v>237</v>
      </c>
      <c r="B238" s="107">
        <v>237</v>
      </c>
      <c r="C238" s="4" t="s">
        <v>594</v>
      </c>
      <c r="H238" s="107" t="s">
        <v>451</v>
      </c>
    </row>
    <row r="239" spans="1:8">
      <c r="A239" s="108">
        <v>238</v>
      </c>
      <c r="B239" s="107">
        <v>238</v>
      </c>
      <c r="C239" s="4" t="s">
        <v>595</v>
      </c>
    </row>
    <row r="240" spans="1:8">
      <c r="A240" s="108">
        <v>239</v>
      </c>
      <c r="B240" s="107">
        <v>239</v>
      </c>
      <c r="C240" s="4" t="s">
        <v>596</v>
      </c>
    </row>
    <row r="241" spans="1:3">
      <c r="A241" s="108">
        <v>240</v>
      </c>
      <c r="B241" s="107">
        <v>240</v>
      </c>
      <c r="C241" s="4" t="s">
        <v>597</v>
      </c>
    </row>
    <row r="242" spans="1:3">
      <c r="A242" s="108">
        <v>241</v>
      </c>
      <c r="B242" s="107">
        <v>241</v>
      </c>
      <c r="C242" s="4" t="s">
        <v>598</v>
      </c>
    </row>
    <row r="243" spans="1:3">
      <c r="A243" s="108">
        <v>242</v>
      </c>
      <c r="B243" s="107">
        <v>242</v>
      </c>
      <c r="C243" s="4" t="s">
        <v>211</v>
      </c>
    </row>
    <row r="244" spans="1:3">
      <c r="A244" s="108">
        <v>243</v>
      </c>
      <c r="B244" s="107">
        <v>243</v>
      </c>
      <c r="C244" s="4" t="s">
        <v>599</v>
      </c>
    </row>
    <row r="245" spans="1:3">
      <c r="A245" s="108">
        <v>244</v>
      </c>
      <c r="B245" s="107">
        <v>244</v>
      </c>
      <c r="C245" s="4" t="s">
        <v>212</v>
      </c>
    </row>
    <row r="246" spans="1:3">
      <c r="A246" s="108">
        <v>245</v>
      </c>
      <c r="B246" s="107">
        <v>245</v>
      </c>
      <c r="C246" s="4" t="s">
        <v>213</v>
      </c>
    </row>
    <row r="247" spans="1:3">
      <c r="A247" s="108">
        <v>246</v>
      </c>
      <c r="B247" s="107">
        <v>246</v>
      </c>
      <c r="C247" s="4" t="s">
        <v>600</v>
      </c>
    </row>
    <row r="248" spans="1:3">
      <c r="A248" s="108">
        <v>247</v>
      </c>
      <c r="B248" s="107">
        <v>247</v>
      </c>
      <c r="C248" s="4" t="s">
        <v>601</v>
      </c>
    </row>
    <row r="249" spans="1:3">
      <c r="A249" s="108">
        <v>248</v>
      </c>
      <c r="B249" s="107">
        <v>248</v>
      </c>
      <c r="C249" s="4" t="s">
        <v>602</v>
      </c>
    </row>
    <row r="250" spans="1:3">
      <c r="A250" s="108">
        <v>249</v>
      </c>
      <c r="B250" s="107">
        <v>249</v>
      </c>
      <c r="C250" s="4" t="s">
        <v>214</v>
      </c>
    </row>
    <row r="251" spans="1:3">
      <c r="A251" s="108">
        <v>250</v>
      </c>
      <c r="B251" s="107">
        <v>250</v>
      </c>
      <c r="C251" s="4" t="s">
        <v>215</v>
      </c>
    </row>
    <row r="252" spans="1:3">
      <c r="A252" s="108">
        <v>251</v>
      </c>
      <c r="B252" s="107">
        <v>251</v>
      </c>
      <c r="C252" s="4" t="s">
        <v>216</v>
      </c>
    </row>
    <row r="253" spans="1:3">
      <c r="A253" s="108">
        <v>252</v>
      </c>
      <c r="B253" s="107">
        <v>252</v>
      </c>
      <c r="C253" s="4" t="s">
        <v>217</v>
      </c>
    </row>
    <row r="254" spans="1:3">
      <c r="A254" s="108">
        <v>253</v>
      </c>
      <c r="B254" s="107">
        <v>253</v>
      </c>
      <c r="C254" s="4" t="s">
        <v>218</v>
      </c>
    </row>
    <row r="255" spans="1:3">
      <c r="A255" s="108">
        <v>254</v>
      </c>
      <c r="B255" s="107">
        <v>254</v>
      </c>
      <c r="C255" s="4" t="s">
        <v>219</v>
      </c>
    </row>
    <row r="256" spans="1:3">
      <c r="A256" s="108">
        <v>255</v>
      </c>
      <c r="B256" s="107">
        <v>255</v>
      </c>
      <c r="C256" s="4" t="s">
        <v>220</v>
      </c>
    </row>
    <row r="257" spans="1:3">
      <c r="A257" s="108">
        <v>256</v>
      </c>
      <c r="B257" s="107">
        <v>256</v>
      </c>
      <c r="C257" s="4" t="s">
        <v>221</v>
      </c>
    </row>
    <row r="258" spans="1:3">
      <c r="A258" s="108">
        <v>257</v>
      </c>
      <c r="B258" s="107">
        <v>257</v>
      </c>
      <c r="C258" s="4" t="s">
        <v>222</v>
      </c>
    </row>
    <row r="259" spans="1:3">
      <c r="A259" s="108">
        <v>258</v>
      </c>
      <c r="B259" s="107">
        <v>258</v>
      </c>
      <c r="C259" s="4" t="s">
        <v>223</v>
      </c>
    </row>
    <row r="260" spans="1:3">
      <c r="A260" s="108">
        <v>259</v>
      </c>
      <c r="B260" s="107">
        <v>259</v>
      </c>
      <c r="C260" s="4" t="s">
        <v>603</v>
      </c>
    </row>
    <row r="261" spans="1:3">
      <c r="A261" s="108">
        <v>260</v>
      </c>
      <c r="B261" s="107">
        <v>260</v>
      </c>
      <c r="C261" s="4" t="s">
        <v>604</v>
      </c>
    </row>
    <row r="262" spans="1:3">
      <c r="A262" s="108">
        <v>261</v>
      </c>
      <c r="B262" s="107">
        <v>261</v>
      </c>
      <c r="C262" s="4" t="s">
        <v>224</v>
      </c>
    </row>
    <row r="263" spans="1:3">
      <c r="A263" s="108">
        <v>262</v>
      </c>
      <c r="B263" s="107">
        <v>262</v>
      </c>
      <c r="C263" s="4" t="s">
        <v>225</v>
      </c>
    </row>
    <row r="264" spans="1:3">
      <c r="A264" s="108">
        <v>263</v>
      </c>
      <c r="B264" s="107">
        <v>263</v>
      </c>
      <c r="C264" s="4" t="s">
        <v>226</v>
      </c>
    </row>
    <row r="265" spans="1:3">
      <c r="A265" s="108">
        <v>264</v>
      </c>
      <c r="B265" s="107">
        <v>264</v>
      </c>
      <c r="C265" s="4" t="s">
        <v>227</v>
      </c>
    </row>
    <row r="266" spans="1:3">
      <c r="A266" s="108">
        <v>265</v>
      </c>
      <c r="B266" s="107">
        <v>265</v>
      </c>
      <c r="C266" s="4" t="s">
        <v>228</v>
      </c>
    </row>
    <row r="267" spans="1:3">
      <c r="A267" s="108">
        <v>266</v>
      </c>
      <c r="B267" s="107">
        <v>266</v>
      </c>
      <c r="C267" s="4" t="s">
        <v>229</v>
      </c>
    </row>
    <row r="268" spans="1:3">
      <c r="A268" s="108">
        <v>267</v>
      </c>
      <c r="B268" s="107">
        <v>267</v>
      </c>
      <c r="C268" s="4" t="s">
        <v>230</v>
      </c>
    </row>
    <row r="269" spans="1:3">
      <c r="A269" s="108">
        <v>268</v>
      </c>
      <c r="B269" s="107">
        <v>268</v>
      </c>
      <c r="C269" s="4" t="s">
        <v>231</v>
      </c>
    </row>
    <row r="270" spans="1:3">
      <c r="A270" s="108">
        <v>269</v>
      </c>
      <c r="B270" s="107">
        <v>269</v>
      </c>
      <c r="C270" s="4" t="s">
        <v>605</v>
      </c>
    </row>
    <row r="271" spans="1:3">
      <c r="A271" s="108">
        <v>270</v>
      </c>
      <c r="B271" s="107">
        <v>270</v>
      </c>
      <c r="C271" s="4" t="s">
        <v>606</v>
      </c>
    </row>
    <row r="272" spans="1:3">
      <c r="A272" s="108">
        <v>271</v>
      </c>
      <c r="B272" s="107">
        <v>271</v>
      </c>
      <c r="C272" s="4" t="s">
        <v>607</v>
      </c>
    </row>
    <row r="273" spans="1:3">
      <c r="A273" s="108">
        <v>272</v>
      </c>
      <c r="B273" s="107">
        <v>272</v>
      </c>
      <c r="C273" s="4" t="s">
        <v>608</v>
      </c>
    </row>
    <row r="274" spans="1:3">
      <c r="A274" s="108">
        <v>273</v>
      </c>
      <c r="B274" s="107">
        <v>273</v>
      </c>
      <c r="C274" s="4" t="s">
        <v>232</v>
      </c>
    </row>
    <row r="275" spans="1:3">
      <c r="A275" s="108">
        <v>274</v>
      </c>
      <c r="B275" s="107">
        <v>274</v>
      </c>
      <c r="C275" s="4" t="s">
        <v>233</v>
      </c>
    </row>
    <row r="276" spans="1:3">
      <c r="A276" s="108">
        <v>275</v>
      </c>
      <c r="B276" s="107">
        <v>275</v>
      </c>
      <c r="C276" s="4" t="s">
        <v>234</v>
      </c>
    </row>
    <row r="277" spans="1:3">
      <c r="A277" s="108">
        <v>276</v>
      </c>
      <c r="B277" s="107">
        <v>276</v>
      </c>
      <c r="C277" s="4" t="s">
        <v>609</v>
      </c>
    </row>
    <row r="278" spans="1:3">
      <c r="A278" s="108">
        <v>277</v>
      </c>
      <c r="B278" s="107">
        <v>277</v>
      </c>
      <c r="C278" s="4" t="s">
        <v>610</v>
      </c>
    </row>
    <row r="279" spans="1:3">
      <c r="A279" s="108">
        <v>278</v>
      </c>
      <c r="B279" s="107">
        <v>278</v>
      </c>
      <c r="C279" s="4" t="s">
        <v>611</v>
      </c>
    </row>
    <row r="280" spans="1:3">
      <c r="A280" s="108">
        <v>279</v>
      </c>
      <c r="B280" s="107">
        <v>279</v>
      </c>
      <c r="C280" s="4" t="s">
        <v>235</v>
      </c>
    </row>
    <row r="281" spans="1:3">
      <c r="A281" s="108">
        <v>280</v>
      </c>
      <c r="B281" s="107">
        <v>280</v>
      </c>
      <c r="C281" s="4" t="s">
        <v>612</v>
      </c>
    </row>
    <row r="282" spans="1:3">
      <c r="A282" s="108">
        <v>281</v>
      </c>
      <c r="B282" s="107">
        <v>281</v>
      </c>
      <c r="C282" s="4" t="s">
        <v>236</v>
      </c>
    </row>
    <row r="283" spans="1:3">
      <c r="A283" s="108">
        <v>282</v>
      </c>
      <c r="B283" s="107">
        <v>282</v>
      </c>
      <c r="C283" s="4" t="s">
        <v>237</v>
      </c>
    </row>
    <row r="284" spans="1:3">
      <c r="A284" s="108">
        <v>283</v>
      </c>
      <c r="B284" s="107">
        <v>283</v>
      </c>
      <c r="C284" s="4" t="s">
        <v>238</v>
      </c>
    </row>
    <row r="285" spans="1:3">
      <c r="A285" s="108">
        <v>284</v>
      </c>
      <c r="B285" s="107">
        <v>284</v>
      </c>
      <c r="C285" s="4" t="s">
        <v>613</v>
      </c>
    </row>
    <row r="286" spans="1:3">
      <c r="A286" s="108">
        <v>285</v>
      </c>
      <c r="B286" s="107">
        <v>285</v>
      </c>
      <c r="C286" s="4" t="s">
        <v>614</v>
      </c>
    </row>
    <row r="287" spans="1:3">
      <c r="A287" s="108">
        <v>286</v>
      </c>
      <c r="B287" s="107">
        <v>286</v>
      </c>
      <c r="C287" s="4" t="s">
        <v>239</v>
      </c>
    </row>
    <row r="288" spans="1:3">
      <c r="A288" s="108">
        <v>287</v>
      </c>
      <c r="B288" s="107">
        <v>287</v>
      </c>
      <c r="C288" s="4" t="s">
        <v>240</v>
      </c>
    </row>
    <row r="289" spans="1:3">
      <c r="A289" s="108">
        <v>288</v>
      </c>
      <c r="B289" s="107">
        <v>288</v>
      </c>
      <c r="C289" s="4" t="s">
        <v>241</v>
      </c>
    </row>
    <row r="290" spans="1:3">
      <c r="A290" s="108">
        <v>289</v>
      </c>
      <c r="B290" s="107">
        <v>289</v>
      </c>
      <c r="C290" s="4" t="s">
        <v>240</v>
      </c>
    </row>
    <row r="291" spans="1:3">
      <c r="A291" s="108">
        <v>290</v>
      </c>
      <c r="B291" s="107">
        <v>290</v>
      </c>
      <c r="C291" s="4" t="s">
        <v>242</v>
      </c>
    </row>
    <row r="292" spans="1:3">
      <c r="A292" s="108">
        <v>291</v>
      </c>
      <c r="B292" s="107">
        <v>291</v>
      </c>
      <c r="C292" s="4" t="s">
        <v>243</v>
      </c>
    </row>
    <row r="293" spans="1:3">
      <c r="A293" s="108">
        <v>292</v>
      </c>
      <c r="B293" s="107">
        <v>292</v>
      </c>
      <c r="C293" s="4" t="s">
        <v>244</v>
      </c>
    </row>
    <row r="294" spans="1:3">
      <c r="A294" s="108">
        <v>293</v>
      </c>
      <c r="B294" s="107">
        <v>293</v>
      </c>
      <c r="C294" s="4" t="s">
        <v>615</v>
      </c>
    </row>
    <row r="295" spans="1:3">
      <c r="A295" s="108">
        <v>294</v>
      </c>
      <c r="B295" s="107">
        <v>294</v>
      </c>
      <c r="C295" s="4" t="s">
        <v>245</v>
      </c>
    </row>
    <row r="296" spans="1:3">
      <c r="A296" s="108">
        <v>295</v>
      </c>
      <c r="B296" s="107">
        <v>295</v>
      </c>
      <c r="C296" s="4" t="s">
        <v>246</v>
      </c>
    </row>
    <row r="297" spans="1:3">
      <c r="A297" s="108">
        <v>296</v>
      </c>
      <c r="B297" s="107">
        <v>296</v>
      </c>
      <c r="C297" s="4" t="s">
        <v>616</v>
      </c>
    </row>
    <row r="298" spans="1:3">
      <c r="A298" s="108">
        <v>297</v>
      </c>
      <c r="B298" s="107">
        <v>297</v>
      </c>
      <c r="C298" s="4" t="s">
        <v>247</v>
      </c>
    </row>
    <row r="299" spans="1:3">
      <c r="A299" s="108">
        <v>298</v>
      </c>
      <c r="B299" s="107">
        <v>298</v>
      </c>
      <c r="C299" s="4" t="s">
        <v>617</v>
      </c>
    </row>
    <row r="300" spans="1:3">
      <c r="A300" s="108">
        <v>299</v>
      </c>
      <c r="B300" s="107">
        <v>299</v>
      </c>
      <c r="C300" s="4" t="s">
        <v>248</v>
      </c>
    </row>
    <row r="301" spans="1:3">
      <c r="A301" s="108">
        <v>300</v>
      </c>
      <c r="B301" s="107">
        <v>300</v>
      </c>
      <c r="C301" s="4" t="s">
        <v>249</v>
      </c>
    </row>
    <row r="302" spans="1:3">
      <c r="A302" s="108">
        <v>301</v>
      </c>
      <c r="B302" s="107">
        <v>301</v>
      </c>
      <c r="C302" s="4" t="s">
        <v>250</v>
      </c>
    </row>
    <row r="303" spans="1:3">
      <c r="A303" s="108">
        <v>302</v>
      </c>
      <c r="B303" s="107">
        <v>302</v>
      </c>
      <c r="C303" s="4" t="s">
        <v>618</v>
      </c>
    </row>
    <row r="304" spans="1:3">
      <c r="A304" s="108">
        <v>303</v>
      </c>
      <c r="B304" s="107">
        <v>303</v>
      </c>
      <c r="C304" s="4" t="s">
        <v>619</v>
      </c>
    </row>
    <row r="305" spans="1:3">
      <c r="A305" s="108">
        <v>304</v>
      </c>
      <c r="B305" s="107">
        <v>304</v>
      </c>
      <c r="C305" s="4" t="s">
        <v>251</v>
      </c>
    </row>
    <row r="306" spans="1:3">
      <c r="A306" s="108">
        <v>305</v>
      </c>
      <c r="B306" s="107">
        <v>305</v>
      </c>
      <c r="C306" s="4" t="s">
        <v>620</v>
      </c>
    </row>
    <row r="307" spans="1:3">
      <c r="A307" s="108">
        <v>306</v>
      </c>
      <c r="B307" s="107">
        <v>306</v>
      </c>
      <c r="C307" s="4" t="s">
        <v>252</v>
      </c>
    </row>
    <row r="308" spans="1:3">
      <c r="A308" s="108">
        <v>307</v>
      </c>
      <c r="B308" s="107">
        <v>307</v>
      </c>
      <c r="C308" s="4" t="s">
        <v>253</v>
      </c>
    </row>
    <row r="309" spans="1:3">
      <c r="A309" s="108">
        <v>308</v>
      </c>
      <c r="B309" s="107">
        <v>308</v>
      </c>
      <c r="C309" s="4" t="s">
        <v>621</v>
      </c>
    </row>
    <row r="310" spans="1:3">
      <c r="A310" s="108">
        <v>309</v>
      </c>
      <c r="B310" s="107">
        <v>309</v>
      </c>
      <c r="C310" s="4" t="s">
        <v>622</v>
      </c>
    </row>
    <row r="311" spans="1:3">
      <c r="A311" s="108">
        <v>310</v>
      </c>
      <c r="B311" s="107">
        <v>310</v>
      </c>
      <c r="C311" s="4" t="s">
        <v>623</v>
      </c>
    </row>
    <row r="312" spans="1:3">
      <c r="A312" s="108">
        <v>311</v>
      </c>
      <c r="B312" s="107">
        <v>311</v>
      </c>
      <c r="C312" s="4" t="s">
        <v>624</v>
      </c>
    </row>
    <row r="313" spans="1:3">
      <c r="A313" s="108">
        <v>312</v>
      </c>
      <c r="B313" s="107">
        <v>312</v>
      </c>
      <c r="C313" s="4" t="s">
        <v>254</v>
      </c>
    </row>
    <row r="314" spans="1:3">
      <c r="A314" s="108">
        <v>313</v>
      </c>
      <c r="B314" s="107">
        <v>313</v>
      </c>
      <c r="C314" s="4" t="s">
        <v>625</v>
      </c>
    </row>
    <row r="315" spans="1:3">
      <c r="A315" s="108">
        <v>314</v>
      </c>
      <c r="B315" s="107">
        <v>314</v>
      </c>
      <c r="C315" s="4" t="s">
        <v>255</v>
      </c>
    </row>
    <row r="316" spans="1:3">
      <c r="A316" s="108">
        <v>315</v>
      </c>
      <c r="B316" s="107">
        <v>315</v>
      </c>
      <c r="C316" s="4" t="s">
        <v>626</v>
      </c>
    </row>
    <row r="317" spans="1:3">
      <c r="A317" s="108">
        <v>316</v>
      </c>
      <c r="B317" s="107">
        <v>316</v>
      </c>
      <c r="C317" s="4" t="s">
        <v>256</v>
      </c>
    </row>
    <row r="318" spans="1:3">
      <c r="A318" s="108">
        <v>317</v>
      </c>
      <c r="B318" s="107">
        <v>317</v>
      </c>
      <c r="C318" s="4" t="s">
        <v>257</v>
      </c>
    </row>
    <row r="319" spans="1:3">
      <c r="A319" s="108">
        <v>318</v>
      </c>
      <c r="B319" s="107">
        <v>318</v>
      </c>
      <c r="C319" s="4" t="s">
        <v>258</v>
      </c>
    </row>
    <row r="320" spans="1:3">
      <c r="A320" s="108">
        <v>319</v>
      </c>
      <c r="B320" s="107">
        <v>319</v>
      </c>
      <c r="C320" s="4" t="s">
        <v>259</v>
      </c>
    </row>
    <row r="321" spans="1:3">
      <c r="A321" s="108">
        <v>320</v>
      </c>
      <c r="B321" s="107">
        <v>320</v>
      </c>
      <c r="C321" s="4" t="s">
        <v>260</v>
      </c>
    </row>
    <row r="322" spans="1:3">
      <c r="A322" s="108">
        <v>321</v>
      </c>
      <c r="B322" s="107">
        <v>321</v>
      </c>
      <c r="C322" s="4" t="s">
        <v>261</v>
      </c>
    </row>
    <row r="323" spans="1:3">
      <c r="A323" s="108">
        <v>322</v>
      </c>
      <c r="B323" s="107">
        <v>322</v>
      </c>
      <c r="C323" s="4" t="s">
        <v>262</v>
      </c>
    </row>
    <row r="324" spans="1:3">
      <c r="A324" s="108">
        <v>323</v>
      </c>
      <c r="B324" s="107">
        <v>323</v>
      </c>
      <c r="C324" s="4" t="s">
        <v>627</v>
      </c>
    </row>
    <row r="325" spans="1:3">
      <c r="A325" s="108">
        <v>324</v>
      </c>
      <c r="B325" s="107">
        <v>324</v>
      </c>
      <c r="C325" s="4" t="s">
        <v>263</v>
      </c>
    </row>
    <row r="326" spans="1:3">
      <c r="A326" s="108">
        <v>325</v>
      </c>
      <c r="B326" s="107">
        <v>325</v>
      </c>
      <c r="C326" s="4" t="s">
        <v>628</v>
      </c>
    </row>
    <row r="327" spans="1:3">
      <c r="A327" s="108">
        <v>326</v>
      </c>
      <c r="B327" s="107">
        <v>326</v>
      </c>
      <c r="C327" s="4" t="s">
        <v>629</v>
      </c>
    </row>
    <row r="328" spans="1:3">
      <c r="A328" s="108">
        <v>327</v>
      </c>
      <c r="B328" s="107">
        <v>327</v>
      </c>
      <c r="C328" s="4" t="s">
        <v>630</v>
      </c>
    </row>
    <row r="329" spans="1:3">
      <c r="A329" s="108">
        <v>328</v>
      </c>
      <c r="B329" s="107">
        <v>328</v>
      </c>
      <c r="C329" s="4" t="s">
        <v>264</v>
      </c>
    </row>
    <row r="330" spans="1:3">
      <c r="A330" s="108">
        <v>329</v>
      </c>
      <c r="B330" s="107">
        <v>329</v>
      </c>
      <c r="C330" s="4" t="s">
        <v>265</v>
      </c>
    </row>
    <row r="331" spans="1:3">
      <c r="A331" s="108">
        <v>330</v>
      </c>
      <c r="B331" s="107">
        <v>330</v>
      </c>
      <c r="C331" s="4" t="s">
        <v>266</v>
      </c>
    </row>
    <row r="332" spans="1:3">
      <c r="A332" s="108">
        <v>331</v>
      </c>
      <c r="B332" s="107">
        <v>331</v>
      </c>
      <c r="C332" s="4" t="s">
        <v>631</v>
      </c>
    </row>
    <row r="333" spans="1:3">
      <c r="A333" s="108">
        <v>332</v>
      </c>
      <c r="B333" s="107">
        <v>332</v>
      </c>
      <c r="C333" s="4" t="s">
        <v>632</v>
      </c>
    </row>
    <row r="334" spans="1:3">
      <c r="A334" s="108">
        <v>333</v>
      </c>
      <c r="B334" s="107">
        <v>333</v>
      </c>
      <c r="C334" s="4" t="s">
        <v>633</v>
      </c>
    </row>
    <row r="335" spans="1:3">
      <c r="A335" s="108">
        <v>334</v>
      </c>
      <c r="B335" s="107">
        <v>334</v>
      </c>
      <c r="C335" s="4" t="s">
        <v>267</v>
      </c>
    </row>
    <row r="336" spans="1:3">
      <c r="A336" s="108">
        <v>335</v>
      </c>
      <c r="B336" s="107">
        <v>335</v>
      </c>
      <c r="C336" s="4" t="s">
        <v>268</v>
      </c>
    </row>
    <row r="337" spans="1:3">
      <c r="A337" s="108">
        <v>336</v>
      </c>
      <c r="B337" s="107">
        <v>336</v>
      </c>
      <c r="C337" s="4" t="s">
        <v>634</v>
      </c>
    </row>
    <row r="338" spans="1:3">
      <c r="A338" s="108">
        <v>337</v>
      </c>
      <c r="B338" s="107">
        <v>337</v>
      </c>
      <c r="C338" s="4" t="s">
        <v>635</v>
      </c>
    </row>
    <row r="339" spans="1:3">
      <c r="A339" s="108">
        <v>338</v>
      </c>
      <c r="B339" s="107">
        <v>338</v>
      </c>
      <c r="C339" s="4" t="s">
        <v>107</v>
      </c>
    </row>
    <row r="340" spans="1:3">
      <c r="A340" s="108">
        <v>339</v>
      </c>
      <c r="B340" s="107">
        <v>339</v>
      </c>
      <c r="C340" s="4" t="s">
        <v>269</v>
      </c>
    </row>
    <row r="341" spans="1:3">
      <c r="A341" s="108">
        <v>340</v>
      </c>
      <c r="B341" s="107">
        <v>340</v>
      </c>
      <c r="C341" s="4" t="s">
        <v>270</v>
      </c>
    </row>
    <row r="342" spans="1:3">
      <c r="A342" s="108">
        <v>341</v>
      </c>
      <c r="B342" s="107">
        <v>341</v>
      </c>
      <c r="C342" s="4" t="s">
        <v>271</v>
      </c>
    </row>
    <row r="343" spans="1:3">
      <c r="A343" s="108">
        <v>342</v>
      </c>
      <c r="B343" s="107">
        <v>342</v>
      </c>
      <c r="C343" s="4" t="s">
        <v>272</v>
      </c>
    </row>
    <row r="344" spans="1:3">
      <c r="A344" s="108">
        <v>343</v>
      </c>
      <c r="B344" s="107">
        <v>343</v>
      </c>
      <c r="C344" s="4" t="s">
        <v>636</v>
      </c>
    </row>
    <row r="345" spans="1:3">
      <c r="A345" s="108">
        <v>344</v>
      </c>
      <c r="B345" s="107">
        <v>344</v>
      </c>
      <c r="C345" s="4" t="s">
        <v>273</v>
      </c>
    </row>
    <row r="346" spans="1:3">
      <c r="A346" s="108">
        <v>345</v>
      </c>
      <c r="B346" s="107">
        <v>345</v>
      </c>
      <c r="C346" s="4" t="s">
        <v>274</v>
      </c>
    </row>
    <row r="347" spans="1:3">
      <c r="A347" s="108">
        <v>346</v>
      </c>
      <c r="B347" s="107">
        <v>346</v>
      </c>
      <c r="C347" s="4" t="s">
        <v>275</v>
      </c>
    </row>
    <row r="348" spans="1:3">
      <c r="A348" s="108">
        <v>347</v>
      </c>
      <c r="B348" s="107">
        <v>347</v>
      </c>
      <c r="C348" s="4" t="s">
        <v>276</v>
      </c>
    </row>
    <row r="349" spans="1:3">
      <c r="A349" s="108">
        <v>348</v>
      </c>
      <c r="B349" s="107">
        <v>348</v>
      </c>
      <c r="C349" s="4" t="s">
        <v>277</v>
      </c>
    </row>
    <row r="350" spans="1:3">
      <c r="A350" s="108">
        <v>349</v>
      </c>
      <c r="B350" s="107">
        <v>349</v>
      </c>
      <c r="C350" s="4" t="s">
        <v>278</v>
      </c>
    </row>
    <row r="351" spans="1:3">
      <c r="A351" s="108">
        <v>350</v>
      </c>
      <c r="B351" s="107">
        <v>350</v>
      </c>
      <c r="C351" s="4" t="s">
        <v>279</v>
      </c>
    </row>
    <row r="352" spans="1:3">
      <c r="A352" s="108">
        <v>351</v>
      </c>
      <c r="B352" s="107">
        <v>351</v>
      </c>
      <c r="C352" s="4" t="s">
        <v>280</v>
      </c>
    </row>
    <row r="353" spans="1:3">
      <c r="A353" s="108">
        <v>352</v>
      </c>
      <c r="B353" s="107">
        <v>352</v>
      </c>
      <c r="C353" s="4" t="s">
        <v>637</v>
      </c>
    </row>
    <row r="354" spans="1:3">
      <c r="A354" s="108">
        <v>353</v>
      </c>
      <c r="B354" s="107">
        <v>353</v>
      </c>
      <c r="C354" s="4" t="s">
        <v>281</v>
      </c>
    </row>
    <row r="355" spans="1:3">
      <c r="A355" s="108">
        <v>354</v>
      </c>
      <c r="B355" s="107">
        <v>354</v>
      </c>
      <c r="C355" s="4" t="s">
        <v>638</v>
      </c>
    </row>
    <row r="356" spans="1:3">
      <c r="A356" s="108">
        <v>355</v>
      </c>
      <c r="B356" s="107">
        <v>355</v>
      </c>
      <c r="C356" s="4" t="s">
        <v>282</v>
      </c>
    </row>
    <row r="357" spans="1:3">
      <c r="A357" s="108">
        <v>356</v>
      </c>
      <c r="B357" s="107">
        <v>356</v>
      </c>
      <c r="C357" s="4" t="s">
        <v>283</v>
      </c>
    </row>
    <row r="358" spans="1:3">
      <c r="A358" s="108">
        <v>357</v>
      </c>
      <c r="B358" s="107">
        <v>357</v>
      </c>
      <c r="C358" s="4" t="s">
        <v>284</v>
      </c>
    </row>
    <row r="359" spans="1:3">
      <c r="A359" s="108">
        <v>358</v>
      </c>
      <c r="B359" s="107">
        <v>358</v>
      </c>
      <c r="C359" s="4" t="s">
        <v>285</v>
      </c>
    </row>
    <row r="360" spans="1:3">
      <c r="A360" s="108">
        <v>359</v>
      </c>
      <c r="B360" s="107">
        <v>359</v>
      </c>
      <c r="C360" s="4" t="s">
        <v>286</v>
      </c>
    </row>
    <row r="361" spans="1:3">
      <c r="A361" s="108">
        <v>360</v>
      </c>
      <c r="B361" s="107">
        <v>360</v>
      </c>
      <c r="C361" s="4" t="s">
        <v>287</v>
      </c>
    </row>
    <row r="362" spans="1:3">
      <c r="A362" s="108">
        <v>361</v>
      </c>
      <c r="B362" s="107">
        <v>361</v>
      </c>
      <c r="C362" s="4" t="s">
        <v>288</v>
      </c>
    </row>
    <row r="363" spans="1:3">
      <c r="A363" s="108">
        <v>362</v>
      </c>
      <c r="B363" s="107">
        <v>362</v>
      </c>
      <c r="C363" s="4" t="s">
        <v>289</v>
      </c>
    </row>
    <row r="364" spans="1:3">
      <c r="A364" s="108">
        <v>363</v>
      </c>
      <c r="B364" s="107">
        <v>363</v>
      </c>
      <c r="C364" s="4" t="s">
        <v>290</v>
      </c>
    </row>
    <row r="365" spans="1:3">
      <c r="A365" s="108">
        <v>364</v>
      </c>
      <c r="B365" s="107">
        <v>364</v>
      </c>
      <c r="C365" s="4" t="s">
        <v>291</v>
      </c>
    </row>
    <row r="366" spans="1:3">
      <c r="A366" s="108">
        <v>365</v>
      </c>
      <c r="B366" s="107">
        <v>365</v>
      </c>
      <c r="C366" s="4" t="s">
        <v>639</v>
      </c>
    </row>
    <row r="367" spans="1:3">
      <c r="A367" s="108">
        <v>366</v>
      </c>
      <c r="B367" s="107">
        <v>366</v>
      </c>
      <c r="C367" s="4" t="s">
        <v>292</v>
      </c>
    </row>
    <row r="368" spans="1:3">
      <c r="A368" s="108">
        <v>367</v>
      </c>
      <c r="B368" s="107">
        <v>367</v>
      </c>
      <c r="C368" s="4" t="s">
        <v>293</v>
      </c>
    </row>
    <row r="369" spans="1:9">
      <c r="A369" s="108">
        <v>368</v>
      </c>
      <c r="B369" s="107">
        <v>368</v>
      </c>
      <c r="C369" s="4" t="s">
        <v>294</v>
      </c>
    </row>
    <row r="370" spans="1:9">
      <c r="A370" s="108">
        <v>369</v>
      </c>
      <c r="B370" s="107">
        <v>369</v>
      </c>
      <c r="C370" s="4" t="s">
        <v>640</v>
      </c>
    </row>
    <row r="371" spans="1:9">
      <c r="A371" s="108">
        <v>370</v>
      </c>
      <c r="B371" s="107">
        <v>401</v>
      </c>
      <c r="C371" s="4" t="s">
        <v>641</v>
      </c>
    </row>
    <row r="372" spans="1:9">
      <c r="A372" s="108">
        <v>371</v>
      </c>
      <c r="B372" s="107">
        <v>404</v>
      </c>
      <c r="C372" s="4" t="s">
        <v>295</v>
      </c>
    </row>
    <row r="373" spans="1:9">
      <c r="A373" s="108">
        <v>372</v>
      </c>
      <c r="B373" s="107">
        <v>451</v>
      </c>
      <c r="C373" s="4" t="s">
        <v>296</v>
      </c>
    </row>
    <row r="374" spans="1:9">
      <c r="A374" s="108">
        <v>373</v>
      </c>
      <c r="B374" s="107">
        <v>452</v>
      </c>
      <c r="C374" s="4" t="s">
        <v>297</v>
      </c>
    </row>
    <row r="375" spans="1:9">
      <c r="A375" s="108">
        <v>374</v>
      </c>
      <c r="B375" s="107">
        <v>453</v>
      </c>
      <c r="C375" s="4" t="s">
        <v>298</v>
      </c>
    </row>
    <row r="376" spans="1:9">
      <c r="A376" s="108">
        <v>375</v>
      </c>
      <c r="B376" s="107">
        <v>454</v>
      </c>
      <c r="C376" s="4" t="s">
        <v>299</v>
      </c>
    </row>
    <row r="380" spans="1:9">
      <c r="B380" s="143" t="s">
        <v>501</v>
      </c>
      <c r="C380" s="143" t="s">
        <v>845</v>
      </c>
      <c r="D380" s="143" t="s">
        <v>503</v>
      </c>
      <c r="E380" s="143" t="s">
        <v>648</v>
      </c>
      <c r="G380" s="107"/>
      <c r="H380"/>
      <c r="I380" s="107"/>
    </row>
    <row r="381" spans="1:9">
      <c r="B381" s="142">
        <v>1</v>
      </c>
      <c r="C381" s="142" t="str">
        <f>IFERROR(VLOOKUP(B381,$E$2:$F$197,2,FALSE),B381)</f>
        <v>A10</v>
      </c>
      <c r="D381" s="142" t="s">
        <v>431</v>
      </c>
      <c r="E381" s="142" t="str">
        <f t="shared" ref="E381:E444" si="0">IF(B381=B382,CONCATENATE(D381," ",D382),IF(B381=B380,"",D381))</f>
        <v>A10 Rynek</v>
      </c>
      <c r="G381" s="107"/>
      <c r="H381"/>
      <c r="I381" s="107"/>
    </row>
    <row r="382" spans="1:9" hidden="1">
      <c r="B382" s="107">
        <v>1</v>
      </c>
      <c r="C382" s="107" t="str">
        <f t="shared" ref="C382:C445" si="1">IFERROR(VLOOKUP(B382,$E$2:$F$197,2,FALSE),B382)</f>
        <v>A10</v>
      </c>
      <c r="D382" s="4" t="s">
        <v>80</v>
      </c>
      <c r="E382" s="10" t="str">
        <f t="shared" si="0"/>
        <v/>
      </c>
      <c r="G382" s="107"/>
      <c r="H382"/>
      <c r="I382" s="107"/>
    </row>
    <row r="383" spans="1:9">
      <c r="B383" s="142">
        <v>2</v>
      </c>
      <c r="C383" s="142" t="str">
        <f t="shared" si="1"/>
        <v>A9</v>
      </c>
      <c r="D383" s="142" t="s">
        <v>432</v>
      </c>
      <c r="E383" s="142" t="str">
        <f t="shared" si="0"/>
        <v>A9 UWr</v>
      </c>
      <c r="G383" s="107"/>
      <c r="H383"/>
      <c r="I383" s="107"/>
    </row>
    <row r="384" spans="1:9" hidden="1">
      <c r="B384" s="107">
        <v>2</v>
      </c>
      <c r="C384" s="107" t="str">
        <f t="shared" si="1"/>
        <v>A9</v>
      </c>
      <c r="D384" s="4" t="s">
        <v>81</v>
      </c>
      <c r="E384" s="10" t="str">
        <f t="shared" si="0"/>
        <v/>
      </c>
      <c r="G384" s="107"/>
      <c r="H384"/>
      <c r="I384" s="107"/>
    </row>
    <row r="385" spans="2:9">
      <c r="B385" s="142">
        <v>3</v>
      </c>
      <c r="C385" s="142" t="str">
        <f t="shared" si="1"/>
        <v>A9</v>
      </c>
      <c r="D385" s="142" t="s">
        <v>432</v>
      </c>
      <c r="E385" s="142" t="str">
        <f t="shared" si="0"/>
        <v>A9 Hala Targowa</v>
      </c>
      <c r="G385" s="107"/>
      <c r="H385"/>
      <c r="I385" s="107"/>
    </row>
    <row r="386" spans="2:9" hidden="1">
      <c r="B386" s="107">
        <v>3</v>
      </c>
      <c r="C386" s="107" t="str">
        <f t="shared" si="1"/>
        <v>A9</v>
      </c>
      <c r="D386" s="4" t="s">
        <v>82</v>
      </c>
      <c r="E386" s="10" t="str">
        <f t="shared" si="0"/>
        <v/>
      </c>
      <c r="G386" s="107"/>
      <c r="H386"/>
      <c r="I386" s="107"/>
    </row>
    <row r="387" spans="2:9">
      <c r="B387" s="142">
        <v>4</v>
      </c>
      <c r="C387" s="142" t="str">
        <f t="shared" si="1"/>
        <v>A11</v>
      </c>
      <c r="D387" s="142" t="s">
        <v>433</v>
      </c>
      <c r="E387" s="142" t="str">
        <f t="shared" si="0"/>
        <v>A11 Pl. Dominikański</v>
      </c>
      <c r="G387" s="107"/>
      <c r="H387"/>
      <c r="I387" s="107"/>
    </row>
    <row r="388" spans="2:9" hidden="1">
      <c r="B388" s="107">
        <v>4</v>
      </c>
      <c r="C388" s="107" t="str">
        <f t="shared" si="1"/>
        <v>A11</v>
      </c>
      <c r="D388" s="4" t="s">
        <v>511</v>
      </c>
      <c r="E388" s="10" t="str">
        <f t="shared" si="0"/>
        <v/>
      </c>
      <c r="G388" s="107"/>
      <c r="H388"/>
      <c r="I388" s="107"/>
    </row>
    <row r="389" spans="2:9">
      <c r="B389" s="142">
        <v>5</v>
      </c>
      <c r="C389" s="142" t="str">
        <f t="shared" si="1"/>
        <v>A11</v>
      </c>
      <c r="D389" s="142" t="s">
        <v>433</v>
      </c>
      <c r="E389" s="142" t="str">
        <f t="shared" si="0"/>
        <v>A11 Skargi</v>
      </c>
      <c r="G389" s="107"/>
      <c r="H389"/>
      <c r="I389" s="107"/>
    </row>
    <row r="390" spans="2:9" hidden="1">
      <c r="B390" s="107">
        <v>5</v>
      </c>
      <c r="C390" s="107" t="str">
        <f t="shared" si="1"/>
        <v>A11</v>
      </c>
      <c r="D390" s="4" t="s">
        <v>83</v>
      </c>
      <c r="E390" s="10" t="str">
        <f t="shared" si="0"/>
        <v/>
      </c>
      <c r="G390" s="107"/>
      <c r="H390"/>
      <c r="I390" s="107"/>
    </row>
    <row r="391" spans="2:9">
      <c r="B391" s="142">
        <v>6</v>
      </c>
      <c r="C391" s="142" t="str">
        <f t="shared" si="1"/>
        <v>A14</v>
      </c>
      <c r="D391" s="142" t="s">
        <v>434</v>
      </c>
      <c r="E391" s="142" t="str">
        <f t="shared" si="0"/>
        <v>A14 Pd. Czterech Kultur</v>
      </c>
      <c r="G391" s="107"/>
      <c r="H391"/>
      <c r="I391" s="107"/>
    </row>
    <row r="392" spans="2:9" hidden="1">
      <c r="B392" s="107">
        <v>6</v>
      </c>
      <c r="C392" s="107" t="str">
        <f t="shared" si="1"/>
        <v>A14</v>
      </c>
      <c r="D392" s="4" t="s">
        <v>84</v>
      </c>
      <c r="E392" s="10" t="str">
        <f t="shared" si="0"/>
        <v/>
      </c>
      <c r="G392" s="107"/>
      <c r="H392"/>
      <c r="I392" s="107"/>
    </row>
    <row r="393" spans="2:9">
      <c r="B393" s="142">
        <v>7</v>
      </c>
      <c r="C393" s="142" t="str">
        <f t="shared" si="1"/>
        <v>A14</v>
      </c>
      <c r="D393" s="142" t="s">
        <v>434</v>
      </c>
      <c r="E393" s="142" t="str">
        <f t="shared" si="0"/>
        <v>A14 Pn. Czterech Kultur</v>
      </c>
      <c r="G393" s="107"/>
      <c r="H393"/>
      <c r="I393" s="107"/>
    </row>
    <row r="394" spans="2:9" hidden="1">
      <c r="B394" s="107">
        <v>7</v>
      </c>
      <c r="C394" s="107" t="str">
        <f t="shared" si="1"/>
        <v>A14</v>
      </c>
      <c r="D394" s="4" t="s">
        <v>85</v>
      </c>
      <c r="E394" s="10" t="str">
        <f t="shared" si="0"/>
        <v/>
      </c>
      <c r="G394" s="107"/>
      <c r="H394"/>
      <c r="I394" s="107"/>
    </row>
    <row r="395" spans="2:9">
      <c r="B395" s="142">
        <v>8</v>
      </c>
      <c r="C395" s="142" t="str">
        <f t="shared" si="1"/>
        <v>A15</v>
      </c>
      <c r="D395" s="142" t="s">
        <v>435</v>
      </c>
      <c r="E395" s="142" t="str">
        <f t="shared" si="0"/>
        <v>A15 Pl. Solidarności</v>
      </c>
      <c r="G395" s="107"/>
      <c r="H395"/>
      <c r="I395" s="107"/>
    </row>
    <row r="396" spans="2:9" hidden="1">
      <c r="B396" s="107">
        <v>8</v>
      </c>
      <c r="C396" s="107" t="str">
        <f t="shared" si="1"/>
        <v>A15</v>
      </c>
      <c r="D396" s="4" t="s">
        <v>512</v>
      </c>
      <c r="E396" s="10" t="str">
        <f t="shared" si="0"/>
        <v/>
      </c>
      <c r="G396" s="107"/>
      <c r="H396"/>
      <c r="I396" s="107"/>
    </row>
    <row r="397" spans="2:9">
      <c r="B397" s="142">
        <v>9</v>
      </c>
      <c r="C397" s="142" t="str">
        <f t="shared" si="1"/>
        <v>A15</v>
      </c>
      <c r="D397" s="142" t="s">
        <v>435</v>
      </c>
      <c r="E397" s="142" t="str">
        <f t="shared" si="0"/>
        <v>A15 Pl. Orląt Lwowskich</v>
      </c>
      <c r="G397" s="107"/>
      <c r="H397"/>
      <c r="I397" s="107"/>
    </row>
    <row r="398" spans="2:9" hidden="1">
      <c r="B398" s="107">
        <v>9</v>
      </c>
      <c r="C398" s="107" t="str">
        <f t="shared" si="1"/>
        <v>A15</v>
      </c>
      <c r="D398" s="4" t="s">
        <v>513</v>
      </c>
      <c r="E398" s="10" t="str">
        <f t="shared" si="0"/>
        <v/>
      </c>
      <c r="G398" s="107"/>
      <c r="H398"/>
      <c r="I398" s="107"/>
    </row>
    <row r="399" spans="2:9">
      <c r="B399" s="142">
        <v>10</v>
      </c>
      <c r="C399" s="142" t="str">
        <f t="shared" si="1"/>
        <v>A16</v>
      </c>
      <c r="D399" s="142" t="s">
        <v>436</v>
      </c>
      <c r="E399" s="142" t="str">
        <f t="shared" si="0"/>
        <v>A16 Dworzec Świebodzki</v>
      </c>
      <c r="G399" s="107"/>
      <c r="H399"/>
      <c r="I399" s="107"/>
    </row>
    <row r="400" spans="2:9" hidden="1">
      <c r="B400" s="107">
        <v>10</v>
      </c>
      <c r="C400" s="107" t="str">
        <f t="shared" si="1"/>
        <v>A16</v>
      </c>
      <c r="D400" s="4" t="s">
        <v>514</v>
      </c>
      <c r="E400" s="10" t="str">
        <f t="shared" si="0"/>
        <v/>
      </c>
      <c r="G400" s="107"/>
      <c r="H400"/>
      <c r="I400" s="107"/>
    </row>
    <row r="401" spans="2:9">
      <c r="B401" s="142">
        <v>11</v>
      </c>
      <c r="C401" s="142">
        <f t="shared" si="1"/>
        <v>11</v>
      </c>
      <c r="D401" s="142" t="s">
        <v>86</v>
      </c>
      <c r="E401" s="142" t="str">
        <f t="shared" si="0"/>
        <v>Szpitalna</v>
      </c>
      <c r="G401" s="107"/>
      <c r="H401"/>
      <c r="I401" s="107"/>
    </row>
    <row r="402" spans="2:9">
      <c r="B402" s="142">
        <v>12</v>
      </c>
      <c r="C402" s="142">
        <f t="shared" si="1"/>
        <v>12</v>
      </c>
      <c r="D402" s="142" t="s">
        <v>515</v>
      </c>
      <c r="E402" s="142" t="str">
        <f t="shared" si="0"/>
        <v>Żytnia</v>
      </c>
      <c r="G402" s="107"/>
      <c r="H402"/>
      <c r="I402" s="107"/>
    </row>
    <row r="403" spans="2:9">
      <c r="B403" s="142">
        <v>13</v>
      </c>
      <c r="C403" s="142" t="str">
        <f t="shared" si="1"/>
        <v>A13</v>
      </c>
      <c r="D403" s="142" t="s">
        <v>437</v>
      </c>
      <c r="E403" s="142" t="str">
        <f t="shared" si="0"/>
        <v>A13 Świdnicka/Arkady</v>
      </c>
      <c r="G403" s="107"/>
      <c r="H403"/>
      <c r="I403" s="107"/>
    </row>
    <row r="404" spans="2:9" hidden="1">
      <c r="B404" s="107">
        <v>13</v>
      </c>
      <c r="C404" s="107" t="str">
        <f t="shared" si="1"/>
        <v>A13</v>
      </c>
      <c r="D404" s="4" t="s">
        <v>516</v>
      </c>
      <c r="E404" s="10" t="str">
        <f t="shared" si="0"/>
        <v/>
      </c>
      <c r="G404" s="107"/>
      <c r="H404"/>
      <c r="I404" s="107"/>
    </row>
    <row r="405" spans="2:9">
      <c r="B405" s="142">
        <v>14</v>
      </c>
      <c r="C405" s="142">
        <f t="shared" si="1"/>
        <v>14</v>
      </c>
      <c r="D405" s="142" t="s">
        <v>87</v>
      </c>
      <c r="E405" s="142" t="str">
        <f t="shared" si="0"/>
        <v>Renoma/NOT</v>
      </c>
      <c r="G405" s="107"/>
      <c r="H405"/>
      <c r="I405" s="107"/>
    </row>
    <row r="406" spans="2:9">
      <c r="B406" s="142">
        <v>15</v>
      </c>
      <c r="C406" s="142">
        <f t="shared" si="1"/>
        <v>15</v>
      </c>
      <c r="D406" s="142" t="s">
        <v>517</v>
      </c>
      <c r="E406" s="142" t="str">
        <f t="shared" si="0"/>
        <v>Kołłątaja</v>
      </c>
      <c r="G406" s="107"/>
      <c r="H406"/>
      <c r="I406" s="107"/>
    </row>
    <row r="407" spans="2:9">
      <c r="B407" s="142">
        <v>16</v>
      </c>
      <c r="C407" s="142">
        <f t="shared" si="1"/>
        <v>16</v>
      </c>
      <c r="D407" s="142" t="s">
        <v>518</v>
      </c>
      <c r="E407" s="142" t="str">
        <f t="shared" si="0"/>
        <v>Pl. Wróblewskiego</v>
      </c>
      <c r="G407" s="107"/>
      <c r="H407"/>
      <c r="I407" s="107"/>
    </row>
    <row r="408" spans="2:9">
      <c r="B408" s="142">
        <v>17</v>
      </c>
      <c r="C408" s="142" t="str">
        <f t="shared" si="1"/>
        <v>A48</v>
      </c>
      <c r="D408" s="142" t="s">
        <v>438</v>
      </c>
      <c r="E408" s="142" t="str">
        <f t="shared" si="0"/>
        <v>A48 Park Słowackiego</v>
      </c>
      <c r="G408" s="107"/>
      <c r="H408"/>
      <c r="I408" s="107"/>
    </row>
    <row r="409" spans="2:9" hidden="1">
      <c r="B409" s="107">
        <v>17</v>
      </c>
      <c r="C409" s="107" t="str">
        <f t="shared" si="1"/>
        <v>A48</v>
      </c>
      <c r="D409" s="4" t="s">
        <v>519</v>
      </c>
      <c r="E409" s="10" t="str">
        <f t="shared" si="0"/>
        <v/>
      </c>
      <c r="G409" s="107"/>
      <c r="H409"/>
      <c r="I409" s="107"/>
    </row>
    <row r="410" spans="2:9">
      <c r="B410" s="142">
        <v>18</v>
      </c>
      <c r="C410" s="142" t="str">
        <f t="shared" si="1"/>
        <v>A48</v>
      </c>
      <c r="D410" s="142" t="s">
        <v>438</v>
      </c>
      <c r="E410" s="142" t="str">
        <f t="shared" si="0"/>
        <v>A48 Mazowiecka</v>
      </c>
      <c r="G410" s="107"/>
      <c r="H410"/>
      <c r="I410" s="107"/>
    </row>
    <row r="411" spans="2:9" hidden="1">
      <c r="B411" s="107">
        <v>18</v>
      </c>
      <c r="C411" s="107" t="str">
        <f t="shared" si="1"/>
        <v>A48</v>
      </c>
      <c r="D411" s="4" t="s">
        <v>88</v>
      </c>
      <c r="E411" s="10" t="str">
        <f t="shared" si="0"/>
        <v/>
      </c>
      <c r="G411" s="107"/>
      <c r="H411"/>
      <c r="I411" s="107"/>
    </row>
    <row r="412" spans="2:9">
      <c r="B412" s="142">
        <v>19</v>
      </c>
      <c r="C412" s="142">
        <f t="shared" si="1"/>
        <v>19</v>
      </c>
      <c r="D412" s="142" t="s">
        <v>520</v>
      </c>
      <c r="E412" s="142" t="str">
        <f t="shared" si="0"/>
        <v>Traugutta - Trójkąt</v>
      </c>
      <c r="G412" s="107"/>
      <c r="H412"/>
      <c r="I412" s="107"/>
    </row>
    <row r="413" spans="2:9">
      <c r="B413" s="142">
        <v>20</v>
      </c>
      <c r="C413" s="142">
        <f t="shared" si="1"/>
        <v>20</v>
      </c>
      <c r="D413" s="142" t="s">
        <v>521</v>
      </c>
      <c r="E413" s="142" t="str">
        <f t="shared" si="0"/>
        <v>Świstackiego - Trójkąt</v>
      </c>
      <c r="G413" s="107"/>
      <c r="H413"/>
      <c r="I413" s="107"/>
    </row>
    <row r="414" spans="2:9">
      <c r="B414" s="142">
        <v>21</v>
      </c>
      <c r="C414" s="142" t="str">
        <f t="shared" si="1"/>
        <v>A48</v>
      </c>
      <c r="D414" s="142" t="s">
        <v>438</v>
      </c>
      <c r="E414" s="142" t="str">
        <f t="shared" si="0"/>
        <v>A48 Dworzec Główny</v>
      </c>
      <c r="G414" s="107"/>
      <c r="H414"/>
      <c r="I414" s="107"/>
    </row>
    <row r="415" spans="2:9" hidden="1">
      <c r="B415" s="107">
        <v>21</v>
      </c>
      <c r="C415" s="107" t="str">
        <f t="shared" si="1"/>
        <v>A48</v>
      </c>
      <c r="D415" s="4" t="s">
        <v>522</v>
      </c>
      <c r="E415" s="10" t="str">
        <f t="shared" si="0"/>
        <v/>
      </c>
      <c r="G415" s="107"/>
      <c r="H415"/>
      <c r="I415" s="107"/>
    </row>
    <row r="416" spans="2:9">
      <c r="B416" s="142">
        <v>22</v>
      </c>
      <c r="C416" s="142">
        <f t="shared" si="1"/>
        <v>22</v>
      </c>
      <c r="D416" s="142" t="s">
        <v>66</v>
      </c>
      <c r="E416" s="142" t="str">
        <f t="shared" si="0"/>
        <v>Komandorska/Swobodna</v>
      </c>
      <c r="G416" s="107"/>
      <c r="H416"/>
      <c r="I416" s="107"/>
    </row>
    <row r="417" spans="2:9">
      <c r="B417" s="142">
        <v>23</v>
      </c>
      <c r="C417" s="142">
        <f t="shared" si="1"/>
        <v>23</v>
      </c>
      <c r="D417" s="142" t="s">
        <v>504</v>
      </c>
      <c r="E417" s="142" t="str">
        <f t="shared" si="0"/>
        <v>Centrum Południowe</v>
      </c>
      <c r="G417" s="107"/>
      <c r="H417"/>
      <c r="I417" s="107"/>
    </row>
    <row r="418" spans="2:9">
      <c r="B418" s="142">
        <v>24</v>
      </c>
      <c r="C418" s="142">
        <f t="shared" si="1"/>
        <v>24</v>
      </c>
      <c r="D418" s="142" t="s">
        <v>67</v>
      </c>
      <c r="E418" s="142" t="str">
        <f t="shared" si="0"/>
        <v>Stysia</v>
      </c>
      <c r="G418" s="107"/>
      <c r="H418"/>
      <c r="I418" s="107"/>
    </row>
    <row r="419" spans="2:9">
      <c r="B419" s="142">
        <v>25</v>
      </c>
      <c r="C419" s="142" t="str">
        <f t="shared" si="1"/>
        <v>A3</v>
      </c>
      <c r="D419" s="142" t="s">
        <v>439</v>
      </c>
      <c r="E419" s="142" t="str">
        <f t="shared" si="0"/>
        <v>A3 Ostrów Tumski</v>
      </c>
      <c r="G419" s="107"/>
      <c r="H419"/>
      <c r="I419" s="107"/>
    </row>
    <row r="420" spans="2:9" hidden="1">
      <c r="B420" s="107">
        <v>25</v>
      </c>
      <c r="C420" s="107" t="str">
        <f t="shared" si="1"/>
        <v>A3</v>
      </c>
      <c r="D420" s="4" t="s">
        <v>505</v>
      </c>
      <c r="E420" s="10" t="str">
        <f t="shared" si="0"/>
        <v/>
      </c>
      <c r="G420" s="107"/>
      <c r="H420"/>
      <c r="I420" s="107"/>
    </row>
    <row r="421" spans="2:9">
      <c r="B421" s="142">
        <v>26</v>
      </c>
      <c r="C421" s="142">
        <f t="shared" si="1"/>
        <v>26</v>
      </c>
      <c r="D421" s="142" t="s">
        <v>68</v>
      </c>
      <c r="E421" s="142" t="str">
        <f t="shared" si="0"/>
        <v>Szczytnicka</v>
      </c>
      <c r="G421" s="107"/>
      <c r="H421"/>
      <c r="I421" s="107"/>
    </row>
    <row r="422" spans="2:9">
      <c r="B422" s="142">
        <v>27</v>
      </c>
      <c r="C422" s="142" t="str">
        <f t="shared" si="1"/>
        <v>A3</v>
      </c>
      <c r="D422" s="142" t="s">
        <v>439</v>
      </c>
      <c r="E422" s="142" t="str">
        <f t="shared" si="0"/>
        <v>A3 UWr 2</v>
      </c>
      <c r="G422" s="107"/>
      <c r="H422"/>
      <c r="I422" s="107"/>
    </row>
    <row r="423" spans="2:9" hidden="1">
      <c r="B423" s="107">
        <v>27</v>
      </c>
      <c r="C423" s="107" t="str">
        <f t="shared" si="1"/>
        <v>A3</v>
      </c>
      <c r="D423" s="4" t="s">
        <v>69</v>
      </c>
      <c r="E423" s="10" t="str">
        <f t="shared" si="0"/>
        <v/>
      </c>
      <c r="G423" s="107"/>
      <c r="H423"/>
      <c r="I423" s="107"/>
    </row>
    <row r="424" spans="2:9">
      <c r="B424" s="142">
        <v>28</v>
      </c>
      <c r="C424" s="142" t="str">
        <f t="shared" si="1"/>
        <v>A2</v>
      </c>
      <c r="D424" s="142" t="s">
        <v>440</v>
      </c>
      <c r="E424" s="142" t="str">
        <f t="shared" si="0"/>
        <v>A2 Politechnika</v>
      </c>
      <c r="G424" s="107"/>
      <c r="H424"/>
      <c r="I424" s="107"/>
    </row>
    <row r="425" spans="2:9" hidden="1">
      <c r="B425" s="107">
        <v>28</v>
      </c>
      <c r="C425" s="107" t="str">
        <f t="shared" si="1"/>
        <v>A2</v>
      </c>
      <c r="D425" s="4" t="s">
        <v>70</v>
      </c>
      <c r="E425" s="10" t="str">
        <f t="shared" si="0"/>
        <v/>
      </c>
      <c r="G425" s="107"/>
      <c r="H425"/>
      <c r="I425" s="107"/>
    </row>
    <row r="426" spans="2:9">
      <c r="B426" s="142">
        <v>29</v>
      </c>
      <c r="C426" s="142" t="str">
        <f t="shared" si="1"/>
        <v>A2</v>
      </c>
      <c r="D426" s="142" t="s">
        <v>440</v>
      </c>
      <c r="E426" s="142" t="str">
        <f t="shared" si="0"/>
        <v>A2 Kliniki</v>
      </c>
      <c r="G426" s="107"/>
      <c r="H426"/>
      <c r="I426" s="107"/>
    </row>
    <row r="427" spans="2:9" hidden="1">
      <c r="B427" s="107">
        <v>29</v>
      </c>
      <c r="C427" s="107" t="str">
        <f t="shared" si="1"/>
        <v>A2</v>
      </c>
      <c r="D427" s="4" t="s">
        <v>71</v>
      </c>
      <c r="E427" s="10" t="str">
        <f t="shared" si="0"/>
        <v/>
      </c>
      <c r="G427" s="107"/>
      <c r="H427"/>
      <c r="I427" s="107"/>
    </row>
    <row r="428" spans="2:9">
      <c r="B428" s="142">
        <v>30</v>
      </c>
      <c r="C428" s="142" t="str">
        <f t="shared" si="1"/>
        <v>A55</v>
      </c>
      <c r="D428" s="142" t="s">
        <v>441</v>
      </c>
      <c r="E428" s="142" t="str">
        <f t="shared" si="0"/>
        <v>A55 Plac Grunwaldzki</v>
      </c>
      <c r="G428" s="107"/>
      <c r="H428"/>
      <c r="I428" s="107"/>
    </row>
    <row r="429" spans="2:9" hidden="1">
      <c r="B429" s="107">
        <v>30</v>
      </c>
      <c r="C429" s="107" t="str">
        <f t="shared" si="1"/>
        <v>A55</v>
      </c>
      <c r="D429" s="4" t="s">
        <v>72</v>
      </c>
      <c r="E429" s="10" t="str">
        <f t="shared" si="0"/>
        <v/>
      </c>
      <c r="G429" s="107"/>
      <c r="H429"/>
      <c r="I429" s="107"/>
    </row>
    <row r="430" spans="2:9">
      <c r="B430" s="142">
        <v>31</v>
      </c>
      <c r="C430" s="142" t="str">
        <f t="shared" si="1"/>
        <v>A4</v>
      </c>
      <c r="D430" s="142" t="s">
        <v>442</v>
      </c>
      <c r="E430" s="142" t="str">
        <f t="shared" si="0"/>
        <v>A4 Grunwaldzka</v>
      </c>
      <c r="G430" s="107"/>
      <c r="H430"/>
      <c r="I430" s="107"/>
    </row>
    <row r="431" spans="2:9" hidden="1">
      <c r="B431" s="107">
        <v>31</v>
      </c>
      <c r="C431" s="107" t="str">
        <f t="shared" si="1"/>
        <v>A4</v>
      </c>
      <c r="D431" s="4" t="s">
        <v>73</v>
      </c>
      <c r="E431" s="10" t="str">
        <f t="shared" si="0"/>
        <v/>
      </c>
      <c r="G431" s="107"/>
      <c r="H431"/>
      <c r="I431" s="107"/>
    </row>
    <row r="432" spans="2:9">
      <c r="B432" s="142">
        <v>32</v>
      </c>
      <c r="C432" s="142">
        <f t="shared" si="1"/>
        <v>32</v>
      </c>
      <c r="D432" s="142" t="s">
        <v>74</v>
      </c>
      <c r="E432" s="142" t="str">
        <f t="shared" si="0"/>
        <v>Prusa/Nowowiejska</v>
      </c>
      <c r="G432" s="107"/>
      <c r="H432"/>
      <c r="I432" s="107"/>
    </row>
    <row r="433" spans="2:9">
      <c r="B433" s="142">
        <v>33</v>
      </c>
      <c r="C433" s="142">
        <f t="shared" si="1"/>
        <v>33</v>
      </c>
      <c r="D433" s="142" t="s">
        <v>75</v>
      </c>
      <c r="E433" s="142" t="str">
        <f t="shared" si="0"/>
        <v>Jaracza</v>
      </c>
      <c r="G433" s="107"/>
      <c r="H433"/>
      <c r="I433" s="107"/>
    </row>
    <row r="434" spans="2:9">
      <c r="B434" s="142">
        <v>34</v>
      </c>
      <c r="C434" s="142">
        <f t="shared" si="1"/>
        <v>34</v>
      </c>
      <c r="D434" s="142" t="s">
        <v>76</v>
      </c>
      <c r="E434" s="142" t="str">
        <f t="shared" si="0"/>
        <v>Browar Piastowski</v>
      </c>
      <c r="G434" s="107"/>
      <c r="H434"/>
      <c r="I434" s="107"/>
    </row>
    <row r="435" spans="2:9">
      <c r="B435" s="142">
        <v>35</v>
      </c>
      <c r="C435" s="142">
        <f t="shared" si="1"/>
        <v>35</v>
      </c>
      <c r="D435" s="142" t="s">
        <v>506</v>
      </c>
      <c r="E435" s="142" t="str">
        <f t="shared" si="0"/>
        <v>Park Tołpy</v>
      </c>
      <c r="G435" s="107"/>
      <c r="H435"/>
      <c r="I435" s="107"/>
    </row>
    <row r="436" spans="2:9">
      <c r="B436" s="142">
        <v>36</v>
      </c>
      <c r="C436" s="142">
        <f t="shared" si="1"/>
        <v>36</v>
      </c>
      <c r="D436" s="142" t="s">
        <v>507</v>
      </c>
      <c r="E436" s="142" t="str">
        <f t="shared" si="0"/>
        <v>Jedności Narodowej</v>
      </c>
      <c r="G436" s="107"/>
      <c r="H436"/>
      <c r="I436" s="107"/>
    </row>
    <row r="437" spans="2:9">
      <c r="B437" s="142">
        <v>37</v>
      </c>
      <c r="C437" s="142" t="str">
        <f t="shared" si="1"/>
        <v>A48</v>
      </c>
      <c r="D437" s="142" t="s">
        <v>438</v>
      </c>
      <c r="E437" s="142" t="str">
        <f t="shared" si="0"/>
        <v>A48 Wzgórze Słowiańskie</v>
      </c>
      <c r="G437" s="107"/>
      <c r="H437"/>
      <c r="I437" s="107"/>
    </row>
    <row r="438" spans="2:9" hidden="1">
      <c r="B438" s="107">
        <v>37</v>
      </c>
      <c r="C438" s="107" t="str">
        <f t="shared" si="1"/>
        <v>A48</v>
      </c>
      <c r="D438" s="4" t="s">
        <v>508</v>
      </c>
      <c r="E438" s="10" t="str">
        <f t="shared" si="0"/>
        <v/>
      </c>
      <c r="G438" s="107"/>
      <c r="H438"/>
      <c r="I438" s="107"/>
    </row>
    <row r="439" spans="2:9">
      <c r="B439" s="142">
        <v>38</v>
      </c>
      <c r="C439" s="142">
        <f t="shared" si="1"/>
        <v>38</v>
      </c>
      <c r="D439" s="142" t="s">
        <v>509</v>
      </c>
      <c r="E439" s="142" t="str">
        <f t="shared" si="0"/>
        <v>Na Szańcach</v>
      </c>
      <c r="G439" s="107"/>
      <c r="H439"/>
      <c r="I439" s="107"/>
    </row>
    <row r="440" spans="2:9">
      <c r="B440" s="142">
        <v>39</v>
      </c>
      <c r="C440" s="142">
        <f t="shared" si="1"/>
        <v>39</v>
      </c>
      <c r="D440" s="142" t="s">
        <v>77</v>
      </c>
      <c r="E440" s="142" t="str">
        <f t="shared" si="0"/>
        <v>Dworzec Nadodrze</v>
      </c>
      <c r="G440" s="107"/>
      <c r="H440"/>
      <c r="I440" s="107"/>
    </row>
    <row r="441" spans="2:9">
      <c r="B441" s="142">
        <v>40</v>
      </c>
      <c r="C441" s="142">
        <f t="shared" si="1"/>
        <v>40</v>
      </c>
      <c r="D441" s="142" t="s">
        <v>78</v>
      </c>
      <c r="E441" s="142" t="str">
        <f t="shared" si="0"/>
        <v>Pomorska</v>
      </c>
      <c r="G441" s="107"/>
      <c r="H441"/>
      <c r="I441" s="107"/>
    </row>
    <row r="442" spans="2:9">
      <c r="B442" s="142">
        <v>41</v>
      </c>
      <c r="C442" s="142" t="str">
        <f t="shared" si="1"/>
        <v>A12</v>
      </c>
      <c r="D442" s="142" t="s">
        <v>443</v>
      </c>
      <c r="E442" s="142" t="str">
        <f t="shared" si="0"/>
        <v>A12 Ks. Witolda</v>
      </c>
      <c r="G442" s="107"/>
      <c r="H442"/>
      <c r="I442" s="107"/>
    </row>
    <row r="443" spans="2:9" hidden="1">
      <c r="B443" s="107">
        <v>41</v>
      </c>
      <c r="C443" s="107" t="str">
        <f t="shared" si="1"/>
        <v>A12</v>
      </c>
      <c r="D443" s="4" t="s">
        <v>79</v>
      </c>
      <c r="E443" s="10" t="str">
        <f t="shared" si="0"/>
        <v/>
      </c>
      <c r="G443" s="107"/>
      <c r="H443"/>
      <c r="I443" s="107"/>
    </row>
    <row r="444" spans="2:9">
      <c r="B444" s="142">
        <v>42</v>
      </c>
      <c r="C444" s="142" t="str">
        <f t="shared" si="1"/>
        <v>A12</v>
      </c>
      <c r="D444" s="142" t="s">
        <v>443</v>
      </c>
      <c r="E444" s="142" t="str">
        <f t="shared" si="0"/>
        <v>A12 Kępa Mieszczańska</v>
      </c>
      <c r="G444" s="107"/>
      <c r="H444"/>
      <c r="I444" s="107"/>
    </row>
    <row r="445" spans="2:9" hidden="1">
      <c r="B445" s="107">
        <v>42</v>
      </c>
      <c r="C445" s="107" t="str">
        <f t="shared" si="1"/>
        <v>A12</v>
      </c>
      <c r="D445" s="4" t="s">
        <v>510</v>
      </c>
      <c r="E445" s="10" t="str">
        <f t="shared" ref="E445:E508" si="2">IF(B445=B446,CONCATENATE(D445," ",D446),IF(B445=B444,"",D445))</f>
        <v/>
      </c>
      <c r="G445" s="107"/>
      <c r="H445"/>
      <c r="I445" s="107"/>
    </row>
    <row r="446" spans="2:9">
      <c r="B446" s="142">
        <v>43</v>
      </c>
      <c r="C446" s="142" t="str">
        <f t="shared" ref="C446:C509" si="3">IFERROR(VLOOKUP(B446,$E$2:$F$197,2,FALSE),B446)</f>
        <v>A49</v>
      </c>
      <c r="D446" s="142" t="s">
        <v>444</v>
      </c>
      <c r="E446" s="142" t="str">
        <f t="shared" si="2"/>
        <v>A49 Elektrociepłownia</v>
      </c>
      <c r="G446" s="107"/>
      <c r="H446"/>
      <c r="I446" s="107"/>
    </row>
    <row r="447" spans="2:9" hidden="1">
      <c r="B447" s="107">
        <v>43</v>
      </c>
      <c r="C447" s="107" t="str">
        <f t="shared" si="3"/>
        <v>A49</v>
      </c>
      <c r="D447" s="4" t="s">
        <v>523</v>
      </c>
      <c r="E447" s="10" t="str">
        <f t="shared" si="2"/>
        <v/>
      </c>
      <c r="G447" s="107"/>
      <c r="H447"/>
      <c r="I447" s="107"/>
    </row>
    <row r="448" spans="2:9">
      <c r="B448" s="142">
        <v>44</v>
      </c>
      <c r="C448" s="142">
        <f t="shared" si="3"/>
        <v>44</v>
      </c>
      <c r="D448" s="142" t="s">
        <v>524</v>
      </c>
      <c r="E448" s="142" t="str">
        <f t="shared" si="2"/>
        <v>Długa (ZDiUM/Tesco)</v>
      </c>
      <c r="G448" s="107"/>
      <c r="H448"/>
      <c r="I448" s="107"/>
    </row>
    <row r="449" spans="2:9">
      <c r="B449" s="142">
        <v>45</v>
      </c>
      <c r="C449" s="142" t="str">
        <f t="shared" si="3"/>
        <v>A49</v>
      </c>
      <c r="D449" s="142" t="s">
        <v>444</v>
      </c>
      <c r="E449" s="142" t="str">
        <f t="shared" si="2"/>
        <v>A49 Starogroblowa</v>
      </c>
      <c r="G449" s="107"/>
      <c r="H449"/>
      <c r="I449" s="107"/>
    </row>
    <row r="450" spans="2:9" hidden="1">
      <c r="B450" s="107">
        <v>45</v>
      </c>
      <c r="C450" s="107" t="str">
        <f t="shared" si="3"/>
        <v>A49</v>
      </c>
      <c r="D450" s="4" t="s">
        <v>89</v>
      </c>
      <c r="E450" s="10" t="str">
        <f t="shared" si="2"/>
        <v/>
      </c>
      <c r="G450" s="107"/>
      <c r="H450"/>
      <c r="I450" s="107"/>
    </row>
    <row r="451" spans="2:9">
      <c r="B451" s="142">
        <v>46</v>
      </c>
      <c r="C451" s="142">
        <f t="shared" si="3"/>
        <v>46</v>
      </c>
      <c r="D451" s="142" t="s">
        <v>525</v>
      </c>
      <c r="E451" s="142" t="str">
        <f t="shared" si="2"/>
        <v>Poznańska</v>
      </c>
      <c r="G451" s="107"/>
      <c r="H451"/>
      <c r="I451" s="107"/>
    </row>
    <row r="452" spans="2:9">
      <c r="B452" s="142">
        <v>47</v>
      </c>
      <c r="C452" s="142">
        <f t="shared" si="3"/>
        <v>47</v>
      </c>
      <c r="D452" s="142" t="s">
        <v>90</v>
      </c>
      <c r="E452" s="142" t="str">
        <f t="shared" si="2"/>
        <v>Zachodnia</v>
      </c>
      <c r="G452" s="107"/>
      <c r="H452"/>
      <c r="I452" s="107"/>
    </row>
    <row r="453" spans="2:9">
      <c r="B453" s="142">
        <v>48</v>
      </c>
      <c r="C453" s="142">
        <f t="shared" si="3"/>
        <v>48</v>
      </c>
      <c r="D453" s="142" t="s">
        <v>91</v>
      </c>
      <c r="E453" s="142" t="str">
        <f t="shared" si="2"/>
        <v>Szczepin</v>
      </c>
      <c r="G453" s="107"/>
      <c r="H453"/>
      <c r="I453" s="107"/>
    </row>
    <row r="454" spans="2:9">
      <c r="B454" s="142">
        <v>49</v>
      </c>
      <c r="C454" s="142" t="str">
        <f t="shared" si="3"/>
        <v>A17</v>
      </c>
      <c r="D454" s="142" t="s">
        <v>445</v>
      </c>
      <c r="E454" s="142" t="str">
        <f t="shared" si="2"/>
        <v>A17 Braniborska</v>
      </c>
      <c r="G454" s="107"/>
      <c r="H454"/>
      <c r="I454" s="107"/>
    </row>
    <row r="455" spans="2:9" hidden="1">
      <c r="B455" s="107">
        <v>49</v>
      </c>
      <c r="C455" s="107" t="str">
        <f t="shared" si="3"/>
        <v>A17</v>
      </c>
      <c r="D455" s="4" t="s">
        <v>92</v>
      </c>
      <c r="E455" s="10" t="str">
        <f t="shared" si="2"/>
        <v/>
      </c>
      <c r="G455" s="107"/>
      <c r="H455"/>
      <c r="I455" s="107"/>
    </row>
    <row r="456" spans="2:9">
      <c r="B456" s="142">
        <v>50</v>
      </c>
      <c r="C456" s="142">
        <f t="shared" si="3"/>
        <v>50</v>
      </c>
      <c r="D456" s="142" t="s">
        <v>526</v>
      </c>
      <c r="E456" s="142" t="str">
        <f t="shared" si="2"/>
        <v>Bolesławiecka</v>
      </c>
      <c r="G456" s="107"/>
      <c r="H456"/>
      <c r="I456" s="107"/>
    </row>
    <row r="457" spans="2:9">
      <c r="B457" s="142">
        <v>51</v>
      </c>
      <c r="C457" s="142" t="str">
        <f t="shared" si="3"/>
        <v>A49</v>
      </c>
      <c r="D457" s="142" t="s">
        <v>444</v>
      </c>
      <c r="E457" s="142" t="str">
        <f t="shared" si="2"/>
        <v>A49 Robotnicza</v>
      </c>
      <c r="G457" s="107"/>
      <c r="H457"/>
      <c r="I457" s="107"/>
    </row>
    <row r="458" spans="2:9" hidden="1">
      <c r="B458" s="107">
        <v>51</v>
      </c>
      <c r="C458" s="107" t="str">
        <f t="shared" si="3"/>
        <v>A49</v>
      </c>
      <c r="D458" s="4" t="s">
        <v>93</v>
      </c>
      <c r="E458" s="10" t="str">
        <f t="shared" si="2"/>
        <v/>
      </c>
      <c r="G458" s="107"/>
      <c r="H458"/>
      <c r="I458" s="107"/>
    </row>
    <row r="459" spans="2:9">
      <c r="B459" s="142">
        <v>52</v>
      </c>
      <c r="C459" s="142" t="str">
        <f t="shared" si="3"/>
        <v>A49</v>
      </c>
      <c r="D459" s="142" t="s">
        <v>444</v>
      </c>
      <c r="E459" s="142" t="str">
        <f t="shared" si="2"/>
        <v>A49 Góralska</v>
      </c>
      <c r="G459" s="107"/>
      <c r="H459"/>
      <c r="I459" s="107"/>
    </row>
    <row r="460" spans="2:9" hidden="1">
      <c r="B460" s="107">
        <v>52</v>
      </c>
      <c r="C460" s="107" t="str">
        <f t="shared" si="3"/>
        <v>A49</v>
      </c>
      <c r="D460" s="4" t="s">
        <v>527</v>
      </c>
      <c r="E460" s="10" t="str">
        <f t="shared" si="2"/>
        <v/>
      </c>
      <c r="G460" s="107"/>
      <c r="H460"/>
      <c r="I460" s="107"/>
    </row>
    <row r="461" spans="2:9">
      <c r="B461" s="142">
        <v>53</v>
      </c>
      <c r="C461" s="142">
        <f t="shared" si="3"/>
        <v>53</v>
      </c>
      <c r="D461" s="142" t="s">
        <v>94</v>
      </c>
      <c r="E461" s="142" t="str">
        <f t="shared" si="2"/>
        <v>Stalowa/Fadroma</v>
      </c>
      <c r="G461" s="107"/>
      <c r="H461"/>
      <c r="I461" s="107"/>
    </row>
    <row r="462" spans="2:9">
      <c r="B462" s="142">
        <v>54</v>
      </c>
      <c r="C462" s="142">
        <f t="shared" si="3"/>
        <v>54</v>
      </c>
      <c r="D462" s="142" t="s">
        <v>95</v>
      </c>
      <c r="E462" s="142" t="str">
        <f t="shared" si="2"/>
        <v>Oporowska</v>
      </c>
      <c r="G462" s="107"/>
      <c r="H462"/>
      <c r="I462" s="107"/>
    </row>
    <row r="463" spans="2:9">
      <c r="B463" s="142">
        <v>55</v>
      </c>
      <c r="C463" s="142">
        <f t="shared" si="3"/>
        <v>55</v>
      </c>
      <c r="D463" s="142" t="s">
        <v>96</v>
      </c>
      <c r="E463" s="142" t="str">
        <f t="shared" si="2"/>
        <v>Zaporoska</v>
      </c>
      <c r="G463" s="107"/>
      <c r="H463"/>
      <c r="I463" s="107"/>
    </row>
    <row r="464" spans="2:9">
      <c r="B464" s="142">
        <v>56</v>
      </c>
      <c r="C464" s="142">
        <f t="shared" si="3"/>
        <v>56</v>
      </c>
      <c r="D464" s="142" t="s">
        <v>97</v>
      </c>
      <c r="E464" s="142" t="str">
        <f t="shared" si="2"/>
        <v>Mielecka</v>
      </c>
      <c r="G464" s="107"/>
      <c r="H464"/>
      <c r="I464" s="107"/>
    </row>
    <row r="465" spans="2:9">
      <c r="B465" s="142">
        <v>57</v>
      </c>
      <c r="C465" s="142">
        <f t="shared" si="3"/>
        <v>57</v>
      </c>
      <c r="D465" s="142" t="s">
        <v>98</v>
      </c>
      <c r="E465" s="142" t="str">
        <f t="shared" si="2"/>
        <v>Gajowicka</v>
      </c>
      <c r="G465" s="107"/>
      <c r="H465"/>
      <c r="I465" s="107"/>
    </row>
    <row r="466" spans="2:9">
      <c r="B466" s="142">
        <v>58</v>
      </c>
      <c r="C466" s="142">
        <f t="shared" si="3"/>
        <v>58</v>
      </c>
      <c r="D466" s="142" t="s">
        <v>99</v>
      </c>
      <c r="E466" s="142" t="str">
        <f t="shared" si="2"/>
        <v>Pretficza</v>
      </c>
      <c r="G466" s="107"/>
      <c r="H466"/>
      <c r="I466" s="107"/>
    </row>
    <row r="467" spans="2:9">
      <c r="B467" s="142">
        <v>59</v>
      </c>
      <c r="C467" s="142">
        <f t="shared" si="3"/>
        <v>59</v>
      </c>
      <c r="D467" s="142" t="s">
        <v>528</v>
      </c>
      <c r="E467" s="142" t="str">
        <f t="shared" si="2"/>
        <v>Pl. Powstańców Śl.</v>
      </c>
      <c r="G467" s="107"/>
      <c r="H467"/>
      <c r="I467" s="107"/>
    </row>
    <row r="468" spans="2:9">
      <c r="B468" s="142">
        <v>60</v>
      </c>
      <c r="C468" s="142">
        <f t="shared" si="3"/>
        <v>60</v>
      </c>
      <c r="D468" s="142" t="s">
        <v>100</v>
      </c>
      <c r="E468" s="142" t="str">
        <f t="shared" si="2"/>
        <v>Sky Tower</v>
      </c>
      <c r="G468" s="107"/>
      <c r="H468"/>
      <c r="I468" s="107"/>
    </row>
    <row r="469" spans="2:9">
      <c r="B469" s="142">
        <v>61</v>
      </c>
      <c r="C469" s="142">
        <f t="shared" si="3"/>
        <v>61</v>
      </c>
      <c r="D469" s="142" t="s">
        <v>529</v>
      </c>
      <c r="E469" s="142" t="str">
        <f t="shared" si="2"/>
        <v>Wiśniowa</v>
      </c>
      <c r="G469" s="107"/>
      <c r="H469"/>
      <c r="I469" s="107"/>
    </row>
    <row r="470" spans="2:9">
      <c r="B470" s="142">
        <v>62</v>
      </c>
      <c r="C470" s="142">
        <f t="shared" si="3"/>
        <v>62</v>
      </c>
      <c r="D470" s="142" t="s">
        <v>101</v>
      </c>
      <c r="E470" s="142" t="str">
        <f t="shared" si="2"/>
        <v>Wielka</v>
      </c>
      <c r="G470" s="107"/>
      <c r="H470"/>
      <c r="I470" s="107"/>
    </row>
    <row r="471" spans="2:9">
      <c r="B471" s="142">
        <v>63</v>
      </c>
      <c r="C471" s="142">
        <f t="shared" si="3"/>
        <v>63</v>
      </c>
      <c r="D471" s="142" t="s">
        <v>102</v>
      </c>
      <c r="E471" s="142" t="str">
        <f t="shared" si="2"/>
        <v>Wzg. Andersa/Aquapark</v>
      </c>
      <c r="G471" s="107"/>
      <c r="H471"/>
      <c r="I471" s="107"/>
    </row>
    <row r="472" spans="2:9">
      <c r="B472" s="142">
        <v>64</v>
      </c>
      <c r="C472" s="142" t="str">
        <f t="shared" si="3"/>
        <v>A53</v>
      </c>
      <c r="D472" s="142" t="s">
        <v>446</v>
      </c>
      <c r="E472" s="142" t="str">
        <f t="shared" si="2"/>
        <v>A53 Park Andersa</v>
      </c>
      <c r="G472" s="107"/>
      <c r="H472"/>
      <c r="I472" s="107"/>
    </row>
    <row r="473" spans="2:9" hidden="1">
      <c r="B473" s="107">
        <v>64</v>
      </c>
      <c r="C473" s="107" t="str">
        <f t="shared" si="3"/>
        <v>A53</v>
      </c>
      <c r="D473" s="4" t="s">
        <v>103</v>
      </c>
      <c r="E473" s="10" t="str">
        <f t="shared" si="2"/>
        <v/>
      </c>
      <c r="G473" s="107"/>
      <c r="H473"/>
      <c r="I473" s="107"/>
    </row>
    <row r="474" spans="2:9">
      <c r="B474" s="142">
        <v>65</v>
      </c>
      <c r="C474" s="142">
        <f t="shared" si="3"/>
        <v>65</v>
      </c>
      <c r="D474" s="142" t="s">
        <v>104</v>
      </c>
      <c r="E474" s="142" t="str">
        <f t="shared" si="2"/>
        <v>Glinianki</v>
      </c>
      <c r="G474" s="107"/>
      <c r="H474"/>
      <c r="I474" s="107"/>
    </row>
    <row r="475" spans="2:9">
      <c r="B475" s="142">
        <v>66</v>
      </c>
      <c r="C475" s="142">
        <f t="shared" si="3"/>
        <v>66</v>
      </c>
      <c r="D475" s="142" t="s">
        <v>530</v>
      </c>
      <c r="E475" s="142" t="str">
        <f t="shared" si="2"/>
        <v>Śliczna</v>
      </c>
      <c r="G475" s="107"/>
      <c r="H475"/>
      <c r="I475" s="107"/>
    </row>
    <row r="476" spans="2:9">
      <c r="B476" s="142">
        <v>67</v>
      </c>
      <c r="C476" s="142">
        <f t="shared" si="3"/>
        <v>67</v>
      </c>
      <c r="D476" s="142" t="s">
        <v>105</v>
      </c>
      <c r="E476" s="142" t="str">
        <f t="shared" si="2"/>
        <v>Hubska</v>
      </c>
      <c r="G476" s="107"/>
      <c r="H476"/>
      <c r="I476" s="107"/>
    </row>
    <row r="477" spans="2:9">
      <c r="B477" s="142">
        <v>68</v>
      </c>
      <c r="C477" s="142">
        <f t="shared" si="3"/>
        <v>68</v>
      </c>
      <c r="D477" s="142" t="s">
        <v>106</v>
      </c>
      <c r="E477" s="142" t="str">
        <f t="shared" si="2"/>
        <v>Bardzka</v>
      </c>
      <c r="G477" s="107"/>
      <c r="H477"/>
      <c r="I477" s="107"/>
    </row>
    <row r="478" spans="2:9">
      <c r="B478" s="142">
        <v>69</v>
      </c>
      <c r="C478" s="142">
        <f t="shared" si="3"/>
        <v>69</v>
      </c>
      <c r="D478" s="142" t="s">
        <v>107</v>
      </c>
      <c r="E478" s="142" t="str">
        <f t="shared" si="2"/>
        <v>Nyska</v>
      </c>
      <c r="G478" s="107"/>
      <c r="H478"/>
      <c r="I478" s="107"/>
    </row>
    <row r="479" spans="2:9">
      <c r="B479" s="142">
        <v>70</v>
      </c>
      <c r="C479" s="142" t="str">
        <f t="shared" si="3"/>
        <v>A48</v>
      </c>
      <c r="D479" s="142" t="s">
        <v>438</v>
      </c>
      <c r="E479" s="142" t="str">
        <f t="shared" si="2"/>
        <v>A48 Krakowska</v>
      </c>
      <c r="G479" s="107"/>
      <c r="H479"/>
      <c r="I479" s="107"/>
    </row>
    <row r="480" spans="2:9" hidden="1">
      <c r="B480" s="107">
        <v>70</v>
      </c>
      <c r="C480" s="107" t="str">
        <f t="shared" si="3"/>
        <v>A48</v>
      </c>
      <c r="D480" s="4" t="s">
        <v>108</v>
      </c>
      <c r="E480" s="10" t="str">
        <f t="shared" si="2"/>
        <v/>
      </c>
      <c r="G480" s="107"/>
      <c r="H480"/>
      <c r="I480" s="107"/>
    </row>
    <row r="481" spans="2:9">
      <c r="B481" s="142">
        <v>71</v>
      </c>
      <c r="C481" s="142" t="str">
        <f t="shared" si="3"/>
        <v>A23</v>
      </c>
      <c r="D481" s="142" t="s">
        <v>447</v>
      </c>
      <c r="E481" s="142" t="str">
        <f t="shared" si="2"/>
        <v>A23 Na Grobli</v>
      </c>
      <c r="G481" s="107"/>
      <c r="H481"/>
      <c r="I481" s="107"/>
    </row>
    <row r="482" spans="2:9" hidden="1">
      <c r="B482" s="107">
        <v>71</v>
      </c>
      <c r="C482" s="107" t="str">
        <f t="shared" si="3"/>
        <v>A23</v>
      </c>
      <c r="D482" s="4" t="s">
        <v>109</v>
      </c>
      <c r="E482" s="10" t="str">
        <f t="shared" si="2"/>
        <v/>
      </c>
      <c r="G482" s="107"/>
      <c r="H482"/>
      <c r="I482" s="107"/>
    </row>
    <row r="483" spans="2:9">
      <c r="B483" s="142">
        <v>72</v>
      </c>
      <c r="C483" s="142" t="str">
        <f t="shared" si="3"/>
        <v>A23</v>
      </c>
      <c r="D483" s="142" t="s">
        <v>447</v>
      </c>
      <c r="E483" s="142" t="str">
        <f t="shared" si="2"/>
        <v>A23 Rakowiec</v>
      </c>
      <c r="G483" s="107"/>
      <c r="H483"/>
      <c r="I483" s="107"/>
    </row>
    <row r="484" spans="2:9" hidden="1">
      <c r="B484" s="107">
        <v>72</v>
      </c>
      <c r="C484" s="107" t="str">
        <f t="shared" si="3"/>
        <v>A23</v>
      </c>
      <c r="D484" s="4" t="s">
        <v>110</v>
      </c>
      <c r="E484" s="10" t="str">
        <f t="shared" si="2"/>
        <v/>
      </c>
      <c r="G484" s="107"/>
      <c r="H484"/>
      <c r="I484" s="107"/>
    </row>
    <row r="485" spans="2:9">
      <c r="B485" s="142">
        <v>73</v>
      </c>
      <c r="C485" s="142" t="str">
        <f t="shared" si="3"/>
        <v>A6</v>
      </c>
      <c r="D485" s="142" t="s">
        <v>448</v>
      </c>
      <c r="E485" s="142" t="str">
        <f t="shared" si="2"/>
        <v>A6 Hala Stulecia/Zoo</v>
      </c>
      <c r="G485" s="107"/>
      <c r="H485"/>
      <c r="I485" s="107"/>
    </row>
    <row r="486" spans="2:9" hidden="1">
      <c r="B486" s="107">
        <v>73</v>
      </c>
      <c r="C486" s="107" t="str">
        <f t="shared" si="3"/>
        <v>A6</v>
      </c>
      <c r="D486" s="4" t="s">
        <v>111</v>
      </c>
      <c r="E486" s="10" t="str">
        <f t="shared" si="2"/>
        <v/>
      </c>
      <c r="G486" s="107"/>
      <c r="H486"/>
      <c r="I486" s="107"/>
    </row>
    <row r="487" spans="2:9">
      <c r="B487" s="142">
        <v>74</v>
      </c>
      <c r="C487" s="142" t="str">
        <f t="shared" si="3"/>
        <v>A1</v>
      </c>
      <c r="D487" s="142" t="s">
        <v>449</v>
      </c>
      <c r="E487" s="142" t="str">
        <f t="shared" si="2"/>
        <v>A1 Wittiga</v>
      </c>
      <c r="G487" s="107"/>
      <c r="H487"/>
      <c r="I487" s="107"/>
    </row>
    <row r="488" spans="2:9" hidden="1">
      <c r="B488" s="107">
        <v>74</v>
      </c>
      <c r="C488" s="107" t="str">
        <f t="shared" si="3"/>
        <v>A1</v>
      </c>
      <c r="D488" s="4" t="s">
        <v>112</v>
      </c>
      <c r="E488" s="10" t="str">
        <f t="shared" si="2"/>
        <v/>
      </c>
      <c r="G488" s="107"/>
      <c r="H488"/>
      <c r="I488" s="107"/>
    </row>
    <row r="489" spans="2:9">
      <c r="B489" s="142">
        <v>75</v>
      </c>
      <c r="C489" s="142" t="str">
        <f t="shared" si="3"/>
        <v>A1</v>
      </c>
      <c r="D489" s="142" t="s">
        <v>449</v>
      </c>
      <c r="E489" s="142" t="str">
        <f t="shared" si="2"/>
        <v>A1 Tramwajowa</v>
      </c>
      <c r="G489" s="107"/>
      <c r="H489"/>
      <c r="I489" s="107"/>
    </row>
    <row r="490" spans="2:9" hidden="1">
      <c r="B490" s="107">
        <v>75</v>
      </c>
      <c r="C490" s="107" t="str">
        <f t="shared" si="3"/>
        <v>A1</v>
      </c>
      <c r="D490" s="4" t="s">
        <v>113</v>
      </c>
      <c r="E490" s="10" t="str">
        <f t="shared" si="2"/>
        <v/>
      </c>
      <c r="G490" s="107"/>
      <c r="H490"/>
      <c r="I490" s="107"/>
    </row>
    <row r="491" spans="2:9">
      <c r="B491" s="142">
        <v>76</v>
      </c>
      <c r="C491" s="142" t="str">
        <f t="shared" si="3"/>
        <v>A6</v>
      </c>
      <c r="D491" s="142" t="s">
        <v>448</v>
      </c>
      <c r="E491" s="142" t="str">
        <f t="shared" si="2"/>
        <v>A6 Park Szczytnicki</v>
      </c>
      <c r="G491" s="107"/>
      <c r="H491"/>
      <c r="I491" s="107"/>
    </row>
    <row r="492" spans="2:9" hidden="1">
      <c r="B492" s="107">
        <v>76</v>
      </c>
      <c r="C492" s="107" t="str">
        <f t="shared" si="3"/>
        <v>A6</v>
      </c>
      <c r="D492" s="4" t="s">
        <v>114</v>
      </c>
      <c r="E492" s="10" t="str">
        <f t="shared" si="2"/>
        <v/>
      </c>
      <c r="G492" s="107"/>
      <c r="H492"/>
      <c r="I492" s="107"/>
    </row>
    <row r="493" spans="2:9">
      <c r="B493" s="142">
        <v>77</v>
      </c>
      <c r="C493" s="142" t="str">
        <f t="shared" si="3"/>
        <v>A6</v>
      </c>
      <c r="D493" s="142" t="s">
        <v>448</v>
      </c>
      <c r="E493" s="142" t="str">
        <f t="shared" si="2"/>
        <v>A6 Parkowa</v>
      </c>
      <c r="G493" s="107"/>
      <c r="H493"/>
      <c r="I493" s="107"/>
    </row>
    <row r="494" spans="2:9" hidden="1">
      <c r="B494" s="107">
        <v>77</v>
      </c>
      <c r="C494" s="107" t="str">
        <f t="shared" si="3"/>
        <v>A6</v>
      </c>
      <c r="D494" s="4" t="s">
        <v>115</v>
      </c>
      <c r="E494" s="10" t="str">
        <f t="shared" si="2"/>
        <v/>
      </c>
      <c r="G494" s="107"/>
      <c r="H494"/>
      <c r="I494" s="107"/>
    </row>
    <row r="495" spans="2:9">
      <c r="B495" s="142">
        <v>78</v>
      </c>
      <c r="C495" s="142" t="str">
        <f t="shared" si="3"/>
        <v>A5</v>
      </c>
      <c r="D495" s="142" t="s">
        <v>450</v>
      </c>
      <c r="E495" s="142" t="str">
        <f t="shared" si="2"/>
        <v>A5 Zacisze</v>
      </c>
      <c r="G495" s="107"/>
      <c r="H495"/>
      <c r="I495" s="107"/>
    </row>
    <row r="496" spans="2:9" hidden="1">
      <c r="B496" s="107">
        <v>78</v>
      </c>
      <c r="C496" s="107" t="str">
        <f t="shared" si="3"/>
        <v>A5</v>
      </c>
      <c r="D496" s="4" t="s">
        <v>116</v>
      </c>
      <c r="E496" s="10" t="str">
        <f t="shared" si="2"/>
        <v/>
      </c>
      <c r="G496" s="107"/>
      <c r="H496"/>
      <c r="I496" s="107"/>
    </row>
    <row r="497" spans="2:9">
      <c r="B497" s="142">
        <v>79</v>
      </c>
      <c r="C497" s="142" t="str">
        <f t="shared" si="3"/>
        <v>A6</v>
      </c>
      <c r="D497" s="142" t="s">
        <v>448</v>
      </c>
      <c r="E497" s="142" t="str">
        <f t="shared" si="2"/>
        <v>A6 Zalesie</v>
      </c>
      <c r="G497" s="107"/>
      <c r="H497"/>
      <c r="I497" s="107"/>
    </row>
    <row r="498" spans="2:9" hidden="1">
      <c r="B498" s="107">
        <v>79</v>
      </c>
      <c r="C498" s="107" t="str">
        <f t="shared" si="3"/>
        <v>A6</v>
      </c>
      <c r="D498" s="4" t="s">
        <v>117</v>
      </c>
      <c r="E498" s="10" t="str">
        <f t="shared" si="2"/>
        <v/>
      </c>
      <c r="G498" s="107"/>
      <c r="H498"/>
      <c r="I498" s="107"/>
    </row>
    <row r="499" spans="2:9">
      <c r="B499" s="142">
        <v>80</v>
      </c>
      <c r="C499" s="142" t="str">
        <f t="shared" si="3"/>
        <v>A58</v>
      </c>
      <c r="D499" s="142" t="s">
        <v>451</v>
      </c>
      <c r="E499" s="142" t="str">
        <f t="shared" si="2"/>
        <v>A58 Stadion Olimpijski</v>
      </c>
      <c r="G499" s="107"/>
      <c r="H499"/>
      <c r="I499" s="107"/>
    </row>
    <row r="500" spans="2:9" hidden="1">
      <c r="B500" s="107">
        <v>80</v>
      </c>
      <c r="C500" s="107" t="str">
        <f t="shared" si="3"/>
        <v>A58</v>
      </c>
      <c r="D500" s="4" t="s">
        <v>118</v>
      </c>
      <c r="E500" s="10" t="str">
        <f t="shared" si="2"/>
        <v/>
      </c>
      <c r="G500" s="107"/>
      <c r="H500"/>
      <c r="I500" s="107"/>
    </row>
    <row r="501" spans="2:9">
      <c r="B501" s="142">
        <v>81</v>
      </c>
      <c r="C501" s="142">
        <f t="shared" si="3"/>
        <v>81</v>
      </c>
      <c r="D501" s="142" t="s">
        <v>531</v>
      </c>
      <c r="E501" s="142" t="str">
        <f t="shared" si="2"/>
        <v>Sępolno</v>
      </c>
      <c r="G501" s="107"/>
      <c r="H501"/>
      <c r="I501" s="107"/>
    </row>
    <row r="502" spans="2:9">
      <c r="B502" s="142">
        <v>82</v>
      </c>
      <c r="C502" s="142" t="str">
        <f t="shared" si="3"/>
        <v>A1</v>
      </c>
      <c r="D502" s="142" t="s">
        <v>449</v>
      </c>
      <c r="E502" s="142" t="str">
        <f t="shared" si="2"/>
        <v>A1 Kazimierska</v>
      </c>
      <c r="G502" s="107"/>
      <c r="H502"/>
      <c r="I502" s="107"/>
    </row>
    <row r="503" spans="2:9" hidden="1">
      <c r="B503" s="107">
        <v>82</v>
      </c>
      <c r="C503" s="107" t="str">
        <f t="shared" si="3"/>
        <v>A1</v>
      </c>
      <c r="D503" s="4" t="s">
        <v>119</v>
      </c>
      <c r="E503" s="10" t="str">
        <f t="shared" si="2"/>
        <v/>
      </c>
      <c r="G503" s="107"/>
      <c r="H503"/>
      <c r="I503" s="107"/>
    </row>
    <row r="504" spans="2:9">
      <c r="B504" s="142">
        <v>83</v>
      </c>
      <c r="C504" s="142">
        <f t="shared" si="3"/>
        <v>83</v>
      </c>
      <c r="D504" s="142" t="s">
        <v>532</v>
      </c>
      <c r="E504" s="142" t="str">
        <f t="shared" si="2"/>
        <v>Spółdzielcza</v>
      </c>
      <c r="G504" s="107"/>
      <c r="H504"/>
      <c r="I504" s="107"/>
    </row>
    <row r="505" spans="2:9">
      <c r="B505" s="142">
        <v>84</v>
      </c>
      <c r="C505" s="142">
        <f t="shared" si="3"/>
        <v>84</v>
      </c>
      <c r="D505" s="142" t="s">
        <v>120</v>
      </c>
      <c r="E505" s="142" t="str">
        <f t="shared" si="2"/>
        <v>Bartoszowice</v>
      </c>
      <c r="G505" s="107"/>
      <c r="H505"/>
      <c r="I505" s="107"/>
    </row>
    <row r="506" spans="2:9">
      <c r="B506" s="142">
        <v>85</v>
      </c>
      <c r="C506" s="142">
        <f t="shared" si="3"/>
        <v>85</v>
      </c>
      <c r="D506" s="142" t="s">
        <v>121</v>
      </c>
      <c r="E506" s="142" t="str">
        <f t="shared" si="2"/>
        <v>Biskupin</v>
      </c>
      <c r="G506" s="107"/>
      <c r="H506"/>
      <c r="I506" s="107"/>
    </row>
    <row r="507" spans="2:9">
      <c r="B507" s="142">
        <v>86</v>
      </c>
      <c r="C507" s="142" t="str">
        <f t="shared" si="3"/>
        <v>A1</v>
      </c>
      <c r="D507" s="142" t="s">
        <v>449</v>
      </c>
      <c r="E507" s="142" t="str">
        <f t="shared" si="2"/>
        <v>A1 UPrzyrodn.</v>
      </c>
      <c r="G507" s="107"/>
      <c r="H507"/>
      <c r="I507" s="107"/>
    </row>
    <row r="508" spans="2:9" hidden="1">
      <c r="B508" s="107">
        <v>86</v>
      </c>
      <c r="C508" s="107" t="str">
        <f t="shared" si="3"/>
        <v>A1</v>
      </c>
      <c r="D508" s="4" t="s">
        <v>122</v>
      </c>
      <c r="E508" s="10" t="str">
        <f t="shared" si="2"/>
        <v/>
      </c>
      <c r="G508" s="107"/>
      <c r="H508"/>
      <c r="I508" s="107"/>
    </row>
    <row r="509" spans="2:9">
      <c r="B509" s="142">
        <v>87</v>
      </c>
      <c r="C509" s="142" t="str">
        <f t="shared" si="3"/>
        <v>A1</v>
      </c>
      <c r="D509" s="142" t="s">
        <v>449</v>
      </c>
      <c r="E509" s="142" t="str">
        <f t="shared" ref="E509:E572" si="4">IF(B509=B510,CONCATENATE(D509," ",D510),IF(B509=B508,"",D509))</f>
        <v>A1 Chełmońskiego</v>
      </c>
      <c r="G509" s="107"/>
      <c r="H509"/>
      <c r="I509" s="107"/>
    </row>
    <row r="510" spans="2:9" hidden="1">
      <c r="B510" s="107">
        <v>87</v>
      </c>
      <c r="C510" s="107" t="str">
        <f t="shared" ref="C510:C573" si="5">IFERROR(VLOOKUP(B510,$E$2:$F$197,2,FALSE),B510)</f>
        <v>A1</v>
      </c>
      <c r="D510" s="4" t="s">
        <v>533</v>
      </c>
      <c r="E510" s="10" t="str">
        <f t="shared" si="4"/>
        <v/>
      </c>
      <c r="G510" s="107"/>
      <c r="H510"/>
      <c r="I510" s="107"/>
    </row>
    <row r="511" spans="2:9">
      <c r="B511" s="142">
        <v>88</v>
      </c>
      <c r="C511" s="142" t="str">
        <f t="shared" si="5"/>
        <v>A49</v>
      </c>
      <c r="D511" s="142" t="s">
        <v>444</v>
      </c>
      <c r="E511" s="142" t="str">
        <f t="shared" si="4"/>
        <v>A49 Port Miejski</v>
      </c>
      <c r="G511" s="107"/>
      <c r="H511"/>
      <c r="I511" s="107"/>
    </row>
    <row r="512" spans="2:9" hidden="1">
      <c r="B512" s="107">
        <v>88</v>
      </c>
      <c r="C512" s="107" t="str">
        <f t="shared" si="5"/>
        <v>A49</v>
      </c>
      <c r="D512" s="4" t="s">
        <v>123</v>
      </c>
      <c r="E512" s="10" t="str">
        <f t="shared" si="4"/>
        <v/>
      </c>
      <c r="G512" s="107"/>
      <c r="H512"/>
      <c r="I512" s="107"/>
    </row>
    <row r="513" spans="2:9">
      <c r="B513" s="142">
        <v>89</v>
      </c>
      <c r="C513" s="142">
        <f t="shared" si="5"/>
        <v>89</v>
      </c>
      <c r="D513" s="142" t="s">
        <v>534</v>
      </c>
      <c r="E513" s="142" t="str">
        <f t="shared" si="4"/>
        <v>Kleczków</v>
      </c>
      <c r="G513" s="107"/>
      <c r="H513"/>
      <c r="I513" s="107"/>
    </row>
    <row r="514" spans="2:9">
      <c r="B514" s="142">
        <v>90</v>
      </c>
      <c r="C514" s="142" t="str">
        <f t="shared" si="5"/>
        <v>A48</v>
      </c>
      <c r="D514" s="142" t="s">
        <v>438</v>
      </c>
      <c r="E514" s="142" t="str">
        <f t="shared" si="4"/>
        <v>A48 Leclerc/ZNTK</v>
      </c>
      <c r="G514" s="107"/>
      <c r="H514"/>
      <c r="I514" s="107"/>
    </row>
    <row r="515" spans="2:9" hidden="1">
      <c r="B515" s="107">
        <v>90</v>
      </c>
      <c r="C515" s="107" t="str">
        <f t="shared" si="5"/>
        <v>A48</v>
      </c>
      <c r="D515" s="4" t="s">
        <v>124</v>
      </c>
      <c r="E515" s="10" t="str">
        <f t="shared" si="4"/>
        <v/>
      </c>
      <c r="G515" s="107"/>
      <c r="H515"/>
      <c r="I515" s="107"/>
    </row>
    <row r="516" spans="2:9">
      <c r="B516" s="142">
        <v>91</v>
      </c>
      <c r="C516" s="142" t="str">
        <f t="shared" si="5"/>
        <v>A8</v>
      </c>
      <c r="D516" s="142" t="s">
        <v>452</v>
      </c>
      <c r="E516" s="142" t="str">
        <f t="shared" si="4"/>
        <v>A8 Kromera</v>
      </c>
      <c r="G516" s="107"/>
      <c r="H516"/>
      <c r="I516" s="107"/>
    </row>
    <row r="517" spans="2:9" hidden="1">
      <c r="B517" s="107">
        <v>91</v>
      </c>
      <c r="C517" s="107" t="str">
        <f t="shared" si="5"/>
        <v>A8</v>
      </c>
      <c r="D517" s="4" t="s">
        <v>125</v>
      </c>
      <c r="E517" s="10" t="str">
        <f t="shared" si="4"/>
        <v/>
      </c>
      <c r="G517" s="107"/>
      <c r="H517"/>
      <c r="I517" s="107"/>
    </row>
    <row r="518" spans="2:9">
      <c r="B518" s="142">
        <v>92</v>
      </c>
      <c r="C518" s="142" t="str">
        <f t="shared" si="5"/>
        <v>A8</v>
      </c>
      <c r="D518" s="142" t="s">
        <v>452</v>
      </c>
      <c r="E518" s="142" t="str">
        <f t="shared" si="4"/>
        <v>A8 Brucknera</v>
      </c>
      <c r="G518" s="107"/>
      <c r="H518"/>
      <c r="I518" s="107"/>
    </row>
    <row r="519" spans="2:9" hidden="1">
      <c r="B519" s="107">
        <v>92</v>
      </c>
      <c r="C519" s="107" t="str">
        <f t="shared" si="5"/>
        <v>A8</v>
      </c>
      <c r="D519" s="4" t="s">
        <v>126</v>
      </c>
      <c r="E519" s="10" t="str">
        <f t="shared" si="4"/>
        <v/>
      </c>
      <c r="G519" s="107"/>
      <c r="H519"/>
      <c r="I519" s="107"/>
    </row>
    <row r="520" spans="2:9">
      <c r="B520" s="142">
        <v>93</v>
      </c>
      <c r="C520" s="142">
        <f t="shared" si="5"/>
        <v>93</v>
      </c>
      <c r="D520" s="142" t="s">
        <v>535</v>
      </c>
      <c r="E520" s="142" t="str">
        <f t="shared" si="4"/>
        <v>Długosza/Grudziądzka</v>
      </c>
      <c r="G520" s="107"/>
      <c r="H520"/>
      <c r="I520" s="107"/>
    </row>
    <row r="521" spans="2:9">
      <c r="B521" s="142">
        <v>94</v>
      </c>
      <c r="C521" s="142">
        <f t="shared" si="5"/>
        <v>94</v>
      </c>
      <c r="D521" s="142" t="s">
        <v>536</v>
      </c>
      <c r="E521" s="142" t="str">
        <f t="shared" si="4"/>
        <v>Pl. Piłsudskiego</v>
      </c>
      <c r="G521" s="107"/>
      <c r="H521"/>
      <c r="I521" s="107"/>
    </row>
    <row r="522" spans="2:9">
      <c r="B522" s="142">
        <v>95</v>
      </c>
      <c r="C522" s="142">
        <f t="shared" si="5"/>
        <v>95</v>
      </c>
      <c r="D522" s="142" t="s">
        <v>127</v>
      </c>
      <c r="E522" s="142" t="str">
        <f t="shared" si="4"/>
        <v>Przybyszewskiego UWr</v>
      </c>
      <c r="G522" s="107"/>
      <c r="H522"/>
      <c r="I522" s="107"/>
    </row>
    <row r="523" spans="2:9">
      <c r="B523" s="142">
        <v>96</v>
      </c>
      <c r="C523" s="142" t="str">
        <f t="shared" si="5"/>
        <v>A26</v>
      </c>
      <c r="D523" s="142" t="s">
        <v>453</v>
      </c>
      <c r="E523" s="142" t="str">
        <f t="shared" si="4"/>
        <v>A26 Koszarowa</v>
      </c>
      <c r="G523" s="107"/>
      <c r="H523"/>
      <c r="I523" s="107"/>
    </row>
    <row r="524" spans="2:9" hidden="1">
      <c r="B524" s="107">
        <v>96</v>
      </c>
      <c r="C524" s="107" t="str">
        <f t="shared" si="5"/>
        <v>A26</v>
      </c>
      <c r="D524" s="4" t="s">
        <v>128</v>
      </c>
      <c r="E524" s="10" t="str">
        <f t="shared" si="4"/>
        <v/>
      </c>
      <c r="G524" s="107"/>
      <c r="H524"/>
      <c r="I524" s="107"/>
    </row>
    <row r="525" spans="2:9">
      <c r="B525" s="142">
        <v>97</v>
      </c>
      <c r="C525" s="142">
        <f t="shared" si="5"/>
        <v>97</v>
      </c>
      <c r="D525" s="142" t="s">
        <v>129</v>
      </c>
      <c r="E525" s="142" t="str">
        <f t="shared" si="4"/>
        <v>WSO Czajkowskiego</v>
      </c>
      <c r="G525" s="107"/>
      <c r="H525"/>
      <c r="I525" s="107"/>
    </row>
    <row r="526" spans="2:9">
      <c r="B526" s="142">
        <v>98</v>
      </c>
      <c r="C526" s="142">
        <f t="shared" si="5"/>
        <v>98</v>
      </c>
      <c r="D526" s="142" t="s">
        <v>537</v>
      </c>
      <c r="E526" s="142" t="str">
        <f t="shared" si="4"/>
        <v>Karłowice</v>
      </c>
      <c r="G526" s="107"/>
      <c r="H526"/>
      <c r="I526" s="107"/>
    </row>
    <row r="527" spans="2:9">
      <c r="B527" s="142">
        <v>99</v>
      </c>
      <c r="C527" s="142">
        <f t="shared" si="5"/>
        <v>99</v>
      </c>
      <c r="D527" s="142" t="s">
        <v>130</v>
      </c>
      <c r="E527" s="142" t="str">
        <f t="shared" si="4"/>
        <v>Pola</v>
      </c>
      <c r="G527" s="107"/>
      <c r="H527"/>
      <c r="I527" s="107"/>
    </row>
    <row r="528" spans="2:9">
      <c r="B528" s="142">
        <v>100</v>
      </c>
      <c r="C528" s="142">
        <f t="shared" si="5"/>
        <v>100</v>
      </c>
      <c r="D528" s="142" t="s">
        <v>538</v>
      </c>
      <c r="E528" s="142" t="str">
        <f t="shared" si="4"/>
        <v>Różanka</v>
      </c>
      <c r="G528" s="107"/>
      <c r="H528"/>
      <c r="I528" s="107"/>
    </row>
    <row r="529" spans="2:9">
      <c r="B529" s="142">
        <v>101</v>
      </c>
      <c r="C529" s="142">
        <f t="shared" si="5"/>
        <v>101</v>
      </c>
      <c r="D529" s="142" t="s">
        <v>539</v>
      </c>
      <c r="E529" s="142" t="str">
        <f t="shared" si="4"/>
        <v>Łużycka</v>
      </c>
      <c r="G529" s="107"/>
      <c r="H529"/>
      <c r="I529" s="107"/>
    </row>
    <row r="530" spans="2:9">
      <c r="B530" s="142">
        <v>102</v>
      </c>
      <c r="C530" s="142" t="str">
        <f t="shared" si="5"/>
        <v>A49</v>
      </c>
      <c r="D530" s="142" t="s">
        <v>444</v>
      </c>
      <c r="E530" s="142" t="str">
        <f t="shared" si="4"/>
        <v>A49 Cm. Osobowicki</v>
      </c>
      <c r="G530" s="107"/>
      <c r="H530"/>
      <c r="I530" s="107"/>
    </row>
    <row r="531" spans="2:9" hidden="1">
      <c r="B531" s="107">
        <v>102</v>
      </c>
      <c r="C531" s="107" t="str">
        <f t="shared" si="5"/>
        <v>A49</v>
      </c>
      <c r="D531" s="4" t="s">
        <v>131</v>
      </c>
      <c r="E531" s="10" t="str">
        <f t="shared" si="4"/>
        <v/>
      </c>
      <c r="G531" s="107"/>
      <c r="H531"/>
      <c r="I531" s="107"/>
    </row>
    <row r="532" spans="2:9">
      <c r="B532" s="142">
        <v>103</v>
      </c>
      <c r="C532" s="142">
        <f t="shared" si="5"/>
        <v>103</v>
      </c>
      <c r="D532" s="142" t="s">
        <v>132</v>
      </c>
      <c r="E532" s="142" t="str">
        <f t="shared" si="4"/>
        <v>Bezpieczna/Parnickiego</v>
      </c>
      <c r="G532" s="107"/>
      <c r="H532"/>
      <c r="I532" s="107"/>
    </row>
    <row r="533" spans="2:9">
      <c r="B533" s="142">
        <v>104</v>
      </c>
      <c r="C533" s="142" t="str">
        <f t="shared" si="5"/>
        <v>A49</v>
      </c>
      <c r="D533" s="142" t="s">
        <v>444</v>
      </c>
      <c r="E533" s="142" t="str">
        <f t="shared" si="4"/>
        <v>A49 WSO Obornicka</v>
      </c>
      <c r="G533" s="107"/>
      <c r="H533"/>
      <c r="I533" s="107"/>
    </row>
    <row r="534" spans="2:9" hidden="1">
      <c r="B534" s="107">
        <v>104</v>
      </c>
      <c r="C534" s="107" t="str">
        <f t="shared" si="5"/>
        <v>A49</v>
      </c>
      <c r="D534" s="4" t="s">
        <v>133</v>
      </c>
      <c r="E534" s="10" t="str">
        <f t="shared" si="4"/>
        <v/>
      </c>
      <c r="G534" s="107"/>
      <c r="H534"/>
      <c r="I534" s="107"/>
    </row>
    <row r="535" spans="2:9">
      <c r="B535" s="142">
        <v>105</v>
      </c>
      <c r="C535" s="142">
        <f t="shared" si="5"/>
        <v>105</v>
      </c>
      <c r="D535" s="142" t="s">
        <v>540</v>
      </c>
      <c r="E535" s="142" t="str">
        <f t="shared" si="4"/>
        <v>Wołowska</v>
      </c>
      <c r="G535" s="107"/>
      <c r="H535"/>
      <c r="I535" s="107"/>
    </row>
    <row r="536" spans="2:9">
      <c r="B536" s="142">
        <v>106</v>
      </c>
      <c r="C536" s="142" t="str">
        <f t="shared" si="5"/>
        <v>A49</v>
      </c>
      <c r="D536" s="142" t="s">
        <v>444</v>
      </c>
      <c r="E536" s="142" t="str">
        <f t="shared" si="4"/>
        <v>A49 Wrozamet</v>
      </c>
      <c r="G536" s="107"/>
      <c r="H536"/>
      <c r="I536" s="107"/>
    </row>
    <row r="537" spans="2:9" hidden="1">
      <c r="B537" s="107">
        <v>106</v>
      </c>
      <c r="C537" s="107" t="str">
        <f t="shared" si="5"/>
        <v>A49</v>
      </c>
      <c r="D537" s="4" t="s">
        <v>134</v>
      </c>
      <c r="E537" s="10" t="str">
        <f t="shared" si="4"/>
        <v/>
      </c>
      <c r="G537" s="107"/>
      <c r="H537"/>
      <c r="I537" s="107"/>
    </row>
    <row r="538" spans="2:9">
      <c r="B538" s="142">
        <v>107</v>
      </c>
      <c r="C538" s="142">
        <f t="shared" si="5"/>
        <v>107</v>
      </c>
      <c r="D538" s="142" t="s">
        <v>541</v>
      </c>
      <c r="E538" s="142" t="str">
        <f t="shared" si="4"/>
        <v>Kamieńskiego</v>
      </c>
      <c r="G538" s="107"/>
      <c r="H538"/>
      <c r="I538" s="107"/>
    </row>
    <row r="539" spans="2:9">
      <c r="B539" s="142">
        <v>108</v>
      </c>
      <c r="C539" s="142" t="str">
        <f t="shared" si="5"/>
        <v>A24</v>
      </c>
      <c r="D539" s="142" t="s">
        <v>454</v>
      </c>
      <c r="E539" s="142" t="str">
        <f t="shared" si="4"/>
        <v>A24 Milicka</v>
      </c>
      <c r="G539" s="107"/>
      <c r="H539"/>
      <c r="I539" s="107"/>
    </row>
    <row r="540" spans="2:9" hidden="1">
      <c r="B540" s="107">
        <v>108</v>
      </c>
      <c r="C540" s="107" t="str">
        <f t="shared" si="5"/>
        <v>A24</v>
      </c>
      <c r="D540" s="4" t="s">
        <v>135</v>
      </c>
      <c r="E540" s="10" t="str">
        <f t="shared" si="4"/>
        <v/>
      </c>
      <c r="G540" s="107"/>
      <c r="H540"/>
      <c r="I540" s="107"/>
    </row>
    <row r="541" spans="2:9">
      <c r="B541" s="142">
        <v>109</v>
      </c>
      <c r="C541" s="142" t="str">
        <f t="shared" si="5"/>
        <v>A25</v>
      </c>
      <c r="D541" s="142" t="s">
        <v>455</v>
      </c>
      <c r="E541" s="142" t="str">
        <f t="shared" si="4"/>
        <v>A25 Poświętne</v>
      </c>
      <c r="G541" s="107"/>
      <c r="H541"/>
      <c r="I541" s="107"/>
    </row>
    <row r="542" spans="2:9" hidden="1">
      <c r="B542" s="107">
        <v>109</v>
      </c>
      <c r="C542" s="107" t="str">
        <f t="shared" si="5"/>
        <v>A25</v>
      </c>
      <c r="D542" s="4" t="s">
        <v>542</v>
      </c>
      <c r="E542" s="10" t="str">
        <f t="shared" si="4"/>
        <v/>
      </c>
      <c r="G542" s="107"/>
      <c r="H542"/>
      <c r="I542" s="107"/>
    </row>
    <row r="543" spans="2:9">
      <c r="B543" s="142">
        <v>110</v>
      </c>
      <c r="C543" s="142">
        <f t="shared" si="5"/>
        <v>110</v>
      </c>
      <c r="D543" s="142" t="s">
        <v>136</v>
      </c>
      <c r="E543" s="142" t="str">
        <f t="shared" si="4"/>
        <v>Paprotna</v>
      </c>
      <c r="G543" s="107"/>
      <c r="H543"/>
      <c r="I543" s="107"/>
    </row>
    <row r="544" spans="2:9">
      <c r="B544" s="142">
        <v>111</v>
      </c>
      <c r="C544" s="142">
        <f t="shared" si="5"/>
        <v>111</v>
      </c>
      <c r="D544" s="142" t="s">
        <v>543</v>
      </c>
      <c r="E544" s="142" t="str">
        <f t="shared" si="4"/>
        <v>Ślazowa</v>
      </c>
      <c r="G544" s="107"/>
      <c r="H544"/>
      <c r="I544" s="107"/>
    </row>
    <row r="545" spans="2:9">
      <c r="B545" s="142">
        <v>112</v>
      </c>
      <c r="C545" s="142" t="str">
        <f t="shared" si="5"/>
        <v>A46</v>
      </c>
      <c r="D545" s="142" t="s">
        <v>456</v>
      </c>
      <c r="E545" s="142" t="str">
        <f t="shared" si="4"/>
        <v>A46 Lipska</v>
      </c>
      <c r="G545" s="107"/>
      <c r="H545"/>
      <c r="I545" s="107"/>
    </row>
    <row r="546" spans="2:9" hidden="1">
      <c r="B546" s="107">
        <v>112</v>
      </c>
      <c r="C546" s="107" t="str">
        <f t="shared" si="5"/>
        <v>A46</v>
      </c>
      <c r="D546" s="4" t="s">
        <v>137</v>
      </c>
      <c r="E546" s="10" t="str">
        <f t="shared" si="4"/>
        <v/>
      </c>
      <c r="G546" s="107"/>
      <c r="H546"/>
      <c r="I546" s="107"/>
    </row>
    <row r="547" spans="2:9">
      <c r="B547" s="142">
        <v>113</v>
      </c>
      <c r="C547" s="142" t="str">
        <f t="shared" si="5"/>
        <v>A46</v>
      </c>
      <c r="D547" s="142" t="s">
        <v>456</v>
      </c>
      <c r="E547" s="142" t="str">
        <f t="shared" si="4"/>
        <v>A46 Osobowicka</v>
      </c>
      <c r="G547" s="107"/>
      <c r="H547"/>
      <c r="I547" s="107"/>
    </row>
    <row r="548" spans="2:9" hidden="1">
      <c r="B548" s="107">
        <v>113</v>
      </c>
      <c r="C548" s="107" t="str">
        <f t="shared" si="5"/>
        <v>A46</v>
      </c>
      <c r="D548" s="4" t="s">
        <v>138</v>
      </c>
      <c r="E548" s="10" t="str">
        <f t="shared" si="4"/>
        <v/>
      </c>
      <c r="G548" s="107"/>
      <c r="H548"/>
      <c r="I548" s="107"/>
    </row>
    <row r="549" spans="2:9">
      <c r="B549" s="142">
        <v>114</v>
      </c>
      <c r="C549" s="142">
        <f t="shared" si="5"/>
        <v>114</v>
      </c>
      <c r="D549" s="142" t="s">
        <v>139</v>
      </c>
      <c r="E549" s="142" t="str">
        <f t="shared" si="4"/>
        <v>Hala Orbita</v>
      </c>
      <c r="G549" s="107"/>
      <c r="H549"/>
      <c r="I549" s="107"/>
    </row>
    <row r="550" spans="2:9">
      <c r="B550" s="142">
        <v>115</v>
      </c>
      <c r="C550" s="142" t="str">
        <f t="shared" si="5"/>
        <v>A49</v>
      </c>
      <c r="D550" s="142" t="s">
        <v>444</v>
      </c>
      <c r="E550" s="142" t="str">
        <f t="shared" si="4"/>
        <v>A49 Port Popowice</v>
      </c>
      <c r="G550" s="107"/>
      <c r="H550"/>
      <c r="I550" s="107"/>
    </row>
    <row r="551" spans="2:9" hidden="1">
      <c r="B551" s="107">
        <v>115</v>
      </c>
      <c r="C551" s="107" t="str">
        <f t="shared" si="5"/>
        <v>A49</v>
      </c>
      <c r="D551" s="4" t="s">
        <v>140</v>
      </c>
      <c r="E551" s="10" t="str">
        <f t="shared" si="4"/>
        <v/>
      </c>
      <c r="G551" s="107"/>
      <c r="H551"/>
      <c r="I551" s="107"/>
    </row>
    <row r="552" spans="2:9">
      <c r="B552" s="142">
        <v>116</v>
      </c>
      <c r="C552" s="142">
        <f t="shared" si="5"/>
        <v>116</v>
      </c>
      <c r="D552" s="142" t="s">
        <v>141</v>
      </c>
      <c r="E552" s="142" t="str">
        <f t="shared" si="4"/>
        <v>Wejherowska</v>
      </c>
      <c r="G552" s="107"/>
      <c r="H552"/>
      <c r="I552" s="107"/>
    </row>
    <row r="553" spans="2:9">
      <c r="B553" s="142">
        <v>117</v>
      </c>
      <c r="C553" s="142">
        <f t="shared" si="5"/>
        <v>117</v>
      </c>
      <c r="D553" s="142" t="s">
        <v>142</v>
      </c>
      <c r="E553" s="142" t="str">
        <f t="shared" si="4"/>
        <v>Popowice</v>
      </c>
      <c r="G553" s="107"/>
      <c r="H553"/>
      <c r="I553" s="107"/>
    </row>
    <row r="554" spans="2:9">
      <c r="B554" s="142">
        <v>118</v>
      </c>
      <c r="C554" s="142" t="str">
        <f t="shared" si="5"/>
        <v>A49</v>
      </c>
      <c r="D554" s="142" t="s">
        <v>444</v>
      </c>
      <c r="E554" s="142" t="str">
        <f t="shared" si="4"/>
        <v>A49 Przedmiejska</v>
      </c>
      <c r="G554" s="107"/>
      <c r="H554"/>
      <c r="I554" s="107"/>
    </row>
    <row r="555" spans="2:9" hidden="1">
      <c r="B555" s="107">
        <v>118</v>
      </c>
      <c r="C555" s="107" t="str">
        <f t="shared" si="5"/>
        <v>A49</v>
      </c>
      <c r="D555" s="4" t="s">
        <v>143</v>
      </c>
      <c r="E555" s="10" t="str">
        <f t="shared" si="4"/>
        <v/>
      </c>
      <c r="G555" s="107"/>
      <c r="H555"/>
      <c r="I555" s="107"/>
    </row>
    <row r="556" spans="2:9">
      <c r="B556" s="142">
        <v>119</v>
      </c>
      <c r="C556" s="142" t="str">
        <f t="shared" si="5"/>
        <v>A49</v>
      </c>
      <c r="D556" s="142" t="s">
        <v>444</v>
      </c>
      <c r="E556" s="142" t="str">
        <f t="shared" si="4"/>
        <v>A49 Wzgórze Mikołajskie</v>
      </c>
      <c r="G556" s="107"/>
      <c r="H556"/>
      <c r="I556" s="107"/>
    </row>
    <row r="557" spans="2:9" hidden="1">
      <c r="B557" s="107">
        <v>119</v>
      </c>
      <c r="C557" s="107" t="str">
        <f t="shared" si="5"/>
        <v>A49</v>
      </c>
      <c r="D557" s="4" t="s">
        <v>544</v>
      </c>
      <c r="E557" s="10" t="str">
        <f t="shared" si="4"/>
        <v/>
      </c>
      <c r="G557" s="107"/>
      <c r="H557"/>
      <c r="I557" s="107"/>
    </row>
    <row r="558" spans="2:9">
      <c r="B558" s="142">
        <v>120</v>
      </c>
      <c r="C558" s="142" t="str">
        <f t="shared" si="5"/>
        <v>A49</v>
      </c>
      <c r="D558" s="142" t="s">
        <v>444</v>
      </c>
      <c r="E558" s="142" t="str">
        <f t="shared" si="4"/>
        <v>A49 CH Magnolia</v>
      </c>
      <c r="G558" s="107"/>
      <c r="H558"/>
      <c r="I558" s="107"/>
    </row>
    <row r="559" spans="2:9" hidden="1">
      <c r="B559" s="107">
        <v>120</v>
      </c>
      <c r="C559" s="107" t="str">
        <f t="shared" si="5"/>
        <v>A49</v>
      </c>
      <c r="D559" s="4" t="s">
        <v>144</v>
      </c>
      <c r="E559" s="10" t="str">
        <f t="shared" si="4"/>
        <v/>
      </c>
      <c r="G559" s="107"/>
      <c r="H559"/>
      <c r="I559" s="107"/>
    </row>
    <row r="560" spans="2:9">
      <c r="B560" s="142">
        <v>121</v>
      </c>
      <c r="C560" s="142">
        <f t="shared" si="5"/>
        <v>121</v>
      </c>
      <c r="D560" s="142" t="s">
        <v>145</v>
      </c>
      <c r="E560" s="142" t="str">
        <f t="shared" si="4"/>
        <v>Kwiska</v>
      </c>
      <c r="G560" s="107"/>
      <c r="H560"/>
      <c r="I560" s="107"/>
    </row>
    <row r="561" spans="2:9">
      <c r="B561" s="142">
        <v>122</v>
      </c>
      <c r="C561" s="142" t="str">
        <f t="shared" si="5"/>
        <v>A49</v>
      </c>
      <c r="D561" s="142" t="s">
        <v>444</v>
      </c>
      <c r="E561" s="142" t="str">
        <f t="shared" si="4"/>
        <v>A49 Bystrzycka</v>
      </c>
      <c r="G561" s="107"/>
      <c r="H561"/>
      <c r="I561" s="107"/>
    </row>
    <row r="562" spans="2:9" hidden="1">
      <c r="B562" s="107">
        <v>122</v>
      </c>
      <c r="C562" s="107" t="str">
        <f t="shared" si="5"/>
        <v>A49</v>
      </c>
      <c r="D562" s="4" t="s">
        <v>146</v>
      </c>
      <c r="E562" s="10" t="str">
        <f t="shared" si="4"/>
        <v/>
      </c>
      <c r="G562" s="107"/>
      <c r="H562"/>
      <c r="I562" s="107"/>
    </row>
    <row r="563" spans="2:9">
      <c r="B563" s="142">
        <v>123</v>
      </c>
      <c r="C563" s="142">
        <f t="shared" si="5"/>
        <v>123</v>
      </c>
      <c r="D563" s="142" t="s">
        <v>147</v>
      </c>
      <c r="E563" s="142" t="str">
        <f t="shared" si="4"/>
        <v>DSW/WSB</v>
      </c>
      <c r="G563" s="107"/>
      <c r="H563"/>
      <c r="I563" s="107"/>
    </row>
    <row r="564" spans="2:9">
      <c r="B564" s="142">
        <v>124</v>
      </c>
      <c r="C564" s="142">
        <f t="shared" si="5"/>
        <v>124</v>
      </c>
      <c r="D564" s="142" t="s">
        <v>545</v>
      </c>
      <c r="E564" s="142" t="str">
        <f t="shared" si="4"/>
        <v>Wrocławski park Przemysłowy</v>
      </c>
      <c r="G564" s="107"/>
      <c r="H564"/>
      <c r="I564" s="107"/>
    </row>
    <row r="565" spans="2:9">
      <c r="B565" s="142">
        <v>125</v>
      </c>
      <c r="C565" s="142" t="str">
        <f t="shared" si="5"/>
        <v>A51</v>
      </c>
      <c r="D565" s="142" t="s">
        <v>457</v>
      </c>
      <c r="E565" s="142" t="str">
        <f t="shared" si="4"/>
        <v>A51 Otyńska</v>
      </c>
      <c r="G565" s="107"/>
      <c r="H565"/>
      <c r="I565" s="107"/>
    </row>
    <row r="566" spans="2:9" hidden="1">
      <c r="B566" s="107">
        <v>125</v>
      </c>
      <c r="C566" s="107" t="str">
        <f t="shared" si="5"/>
        <v>A51</v>
      </c>
      <c r="D566" s="4" t="s">
        <v>546</v>
      </c>
      <c r="E566" s="10" t="str">
        <f t="shared" si="4"/>
        <v/>
      </c>
      <c r="G566" s="107"/>
      <c r="H566"/>
      <c r="I566" s="107"/>
    </row>
    <row r="567" spans="2:9">
      <c r="B567" s="142">
        <v>126</v>
      </c>
      <c r="C567" s="142" t="str">
        <f t="shared" si="5"/>
        <v>A51</v>
      </c>
      <c r="D567" s="142" t="s">
        <v>457</v>
      </c>
      <c r="E567" s="142" t="str">
        <f t="shared" si="4"/>
        <v>A51 Hutmen/FAT</v>
      </c>
      <c r="G567" s="107"/>
      <c r="H567"/>
      <c r="I567" s="107"/>
    </row>
    <row r="568" spans="2:9" hidden="1">
      <c r="B568" s="107">
        <v>126</v>
      </c>
      <c r="C568" s="107" t="str">
        <f t="shared" si="5"/>
        <v>A51</v>
      </c>
      <c r="D568" s="4" t="s">
        <v>148</v>
      </c>
      <c r="E568" s="10" t="str">
        <f t="shared" si="4"/>
        <v/>
      </c>
      <c r="G568" s="107"/>
      <c r="H568"/>
      <c r="I568" s="107"/>
    </row>
    <row r="569" spans="2:9">
      <c r="B569" s="142">
        <v>127</v>
      </c>
      <c r="C569" s="142">
        <f t="shared" si="5"/>
        <v>127</v>
      </c>
      <c r="D569" s="142" t="s">
        <v>547</v>
      </c>
      <c r="E569" s="142" t="str">
        <f t="shared" si="4"/>
        <v>Inżynierska</v>
      </c>
      <c r="G569" s="107"/>
      <c r="H569"/>
      <c r="I569" s="107"/>
    </row>
    <row r="570" spans="2:9">
      <c r="B570" s="142">
        <v>128</v>
      </c>
      <c r="C570" s="142">
        <f t="shared" si="5"/>
        <v>128</v>
      </c>
      <c r="D570" s="142" t="s">
        <v>149</v>
      </c>
      <c r="E570" s="142" t="str">
        <f t="shared" si="4"/>
        <v>Pl. Bzowy</v>
      </c>
      <c r="G570" s="107"/>
      <c r="H570"/>
      <c r="I570" s="107"/>
    </row>
    <row r="571" spans="2:9">
      <c r="B571" s="142">
        <v>129</v>
      </c>
      <c r="C571" s="142">
        <f t="shared" si="5"/>
        <v>129</v>
      </c>
      <c r="D571" s="142" t="s">
        <v>150</v>
      </c>
      <c r="E571" s="142" t="str">
        <f t="shared" si="4"/>
        <v>Al. Pracy</v>
      </c>
      <c r="G571" s="107"/>
      <c r="H571"/>
      <c r="I571" s="107"/>
    </row>
    <row r="572" spans="2:9">
      <c r="B572" s="142">
        <v>130</v>
      </c>
      <c r="C572" s="142">
        <f t="shared" si="5"/>
        <v>130</v>
      </c>
      <c r="D572" s="142" t="s">
        <v>151</v>
      </c>
      <c r="E572" s="142" t="str">
        <f t="shared" si="4"/>
        <v>Ostrowskiego</v>
      </c>
      <c r="G572" s="107"/>
      <c r="H572"/>
      <c r="I572" s="107"/>
    </row>
    <row r="573" spans="2:9">
      <c r="B573" s="142">
        <v>131</v>
      </c>
      <c r="C573" s="142">
        <f t="shared" si="5"/>
        <v>131</v>
      </c>
      <c r="D573" s="142" t="s">
        <v>152</v>
      </c>
      <c r="E573" s="142" t="str">
        <f t="shared" ref="E573:E636" si="6">IF(B573=B574,CONCATENATE(D573," ",D574),IF(B573=B572,"",D573))</f>
        <v>Grabiszynek</v>
      </c>
      <c r="G573" s="107"/>
      <c r="H573"/>
      <c r="I573" s="107"/>
    </row>
    <row r="574" spans="2:9">
      <c r="B574" s="142">
        <v>132</v>
      </c>
      <c r="C574" s="142">
        <f t="shared" ref="C574:C637" si="7">IFERROR(VLOOKUP(B574,$E$2:$F$197,2,FALSE),B574)</f>
        <v>132</v>
      </c>
      <c r="D574" s="142" t="s">
        <v>153</v>
      </c>
      <c r="E574" s="142" t="str">
        <f t="shared" si="6"/>
        <v>Blacharska</v>
      </c>
      <c r="G574" s="107"/>
      <c r="H574"/>
      <c r="I574" s="107"/>
    </row>
    <row r="575" spans="2:9">
      <c r="B575" s="142">
        <v>133</v>
      </c>
      <c r="C575" s="142">
        <f t="shared" si="7"/>
        <v>133</v>
      </c>
      <c r="D575" s="142" t="s">
        <v>154</v>
      </c>
      <c r="E575" s="142" t="str">
        <f t="shared" si="6"/>
        <v>CH Borek</v>
      </c>
      <c r="G575" s="107"/>
      <c r="H575"/>
      <c r="I575" s="107"/>
    </row>
    <row r="576" spans="2:9">
      <c r="B576" s="142">
        <v>134</v>
      </c>
      <c r="C576" s="142">
        <f t="shared" si="7"/>
        <v>134</v>
      </c>
      <c r="D576" s="142" t="s">
        <v>155</v>
      </c>
      <c r="E576" s="142" t="str">
        <f t="shared" si="6"/>
        <v>Pl. M. Anielewicza</v>
      </c>
      <c r="G576" s="107"/>
      <c r="H576"/>
      <c r="I576" s="107"/>
    </row>
    <row r="577" spans="2:9">
      <c r="B577" s="142">
        <v>135</v>
      </c>
      <c r="C577" s="142">
        <f t="shared" si="7"/>
        <v>135</v>
      </c>
      <c r="D577" s="142" t="s">
        <v>156</v>
      </c>
      <c r="E577" s="142" t="str">
        <f t="shared" si="6"/>
        <v>Borek</v>
      </c>
      <c r="G577" s="107"/>
      <c r="H577"/>
      <c r="I577" s="107"/>
    </row>
    <row r="578" spans="2:9">
      <c r="B578" s="142">
        <v>136</v>
      </c>
      <c r="C578" s="142" t="str">
        <f t="shared" si="7"/>
        <v>A40</v>
      </c>
      <c r="D578" s="142" t="s">
        <v>458</v>
      </c>
      <c r="E578" s="142" t="str">
        <f t="shared" si="6"/>
        <v>A40 Park Południowy</v>
      </c>
      <c r="G578" s="107"/>
      <c r="H578"/>
      <c r="I578" s="107"/>
    </row>
    <row r="579" spans="2:9" hidden="1">
      <c r="B579" s="107">
        <v>136</v>
      </c>
      <c r="C579" s="107" t="str">
        <f t="shared" si="7"/>
        <v>A40</v>
      </c>
      <c r="D579" s="4" t="s">
        <v>548</v>
      </c>
      <c r="E579" s="10" t="str">
        <f t="shared" si="6"/>
        <v/>
      </c>
      <c r="G579" s="107"/>
      <c r="H579"/>
      <c r="I579" s="107"/>
    </row>
    <row r="580" spans="2:9">
      <c r="B580" s="142">
        <v>137</v>
      </c>
      <c r="C580" s="142">
        <f t="shared" si="7"/>
        <v>137</v>
      </c>
      <c r="D580" s="142" t="s">
        <v>157</v>
      </c>
      <c r="E580" s="142" t="str">
        <f t="shared" si="6"/>
        <v>Januszowicka</v>
      </c>
      <c r="G580" s="107"/>
      <c r="H580"/>
      <c r="I580" s="107"/>
    </row>
    <row r="581" spans="2:9">
      <c r="B581" s="142">
        <v>138</v>
      </c>
      <c r="C581" s="142">
        <f t="shared" si="7"/>
        <v>138</v>
      </c>
      <c r="D581" s="142" t="s">
        <v>158</v>
      </c>
      <c r="E581" s="142" t="str">
        <f t="shared" si="6"/>
        <v>Sudecka</v>
      </c>
      <c r="G581" s="107"/>
      <c r="H581"/>
      <c r="I581" s="107"/>
    </row>
    <row r="582" spans="2:9">
      <c r="B582" s="142">
        <v>139</v>
      </c>
      <c r="C582" s="142">
        <f t="shared" si="7"/>
        <v>139</v>
      </c>
      <c r="D582" s="142" t="s">
        <v>159</v>
      </c>
      <c r="E582" s="142" t="str">
        <f t="shared" si="6"/>
        <v>Weigla Szpital</v>
      </c>
      <c r="G582" s="107"/>
      <c r="H582"/>
      <c r="I582" s="107"/>
    </row>
    <row r="583" spans="2:9">
      <c r="B583" s="142">
        <v>140</v>
      </c>
      <c r="C583" s="142" t="str">
        <f t="shared" si="7"/>
        <v>A53</v>
      </c>
      <c r="D583" s="142" t="s">
        <v>446</v>
      </c>
      <c r="E583" s="142" t="str">
        <f t="shared" si="6"/>
        <v>A53 Akademia Medyczna</v>
      </c>
      <c r="G583" s="107"/>
      <c r="H583"/>
      <c r="I583" s="107"/>
    </row>
    <row r="584" spans="2:9" hidden="1">
      <c r="B584" s="107">
        <v>140</v>
      </c>
      <c r="C584" s="107" t="str">
        <f t="shared" si="7"/>
        <v>A53</v>
      </c>
      <c r="D584" s="4" t="s">
        <v>160</v>
      </c>
      <c r="E584" s="10" t="str">
        <f t="shared" si="6"/>
        <v/>
      </c>
      <c r="G584" s="107"/>
      <c r="H584"/>
      <c r="I584" s="107"/>
    </row>
    <row r="585" spans="2:9">
      <c r="B585" s="142">
        <v>141</v>
      </c>
      <c r="C585" s="142">
        <f t="shared" si="7"/>
        <v>141</v>
      </c>
      <c r="D585" s="142" t="s">
        <v>549</v>
      </c>
      <c r="E585" s="142" t="str">
        <f t="shared" si="6"/>
        <v>Jabłeczna</v>
      </c>
      <c r="G585" s="107"/>
      <c r="H585"/>
      <c r="I585" s="107"/>
    </row>
    <row r="586" spans="2:9">
      <c r="B586" s="142">
        <v>142</v>
      </c>
      <c r="C586" s="142">
        <f t="shared" si="7"/>
        <v>142</v>
      </c>
      <c r="D586" s="142" t="s">
        <v>550</v>
      </c>
      <c r="E586" s="142" t="str">
        <f t="shared" si="6"/>
        <v>Długopolska</v>
      </c>
      <c r="G586" s="107"/>
      <c r="H586"/>
      <c r="I586" s="107"/>
    </row>
    <row r="587" spans="2:9">
      <c r="B587" s="142">
        <v>143</v>
      </c>
      <c r="C587" s="142">
        <f t="shared" si="7"/>
        <v>143</v>
      </c>
      <c r="D587" s="142" t="s">
        <v>161</v>
      </c>
      <c r="E587" s="142" t="str">
        <f t="shared" si="6"/>
        <v>Gaj</v>
      </c>
      <c r="G587" s="107"/>
      <c r="H587"/>
      <c r="I587" s="107"/>
    </row>
    <row r="588" spans="2:9">
      <c r="B588" s="142">
        <v>144</v>
      </c>
      <c r="C588" s="142">
        <f t="shared" si="7"/>
        <v>144</v>
      </c>
      <c r="D588" s="142" t="s">
        <v>162</v>
      </c>
      <c r="E588" s="142" t="str">
        <f t="shared" si="6"/>
        <v>Ferio Gaj</v>
      </c>
      <c r="G588" s="107"/>
      <c r="H588"/>
      <c r="I588" s="107"/>
    </row>
    <row r="589" spans="2:9">
      <c r="B589" s="142">
        <v>145</v>
      </c>
      <c r="C589" s="142" t="str">
        <f t="shared" si="7"/>
        <v>A45</v>
      </c>
      <c r="D589" s="142" t="s">
        <v>459</v>
      </c>
      <c r="E589" s="142" t="str">
        <f t="shared" si="6"/>
        <v>A45 Bardzka Cmentarz</v>
      </c>
      <c r="G589" s="107"/>
      <c r="H589"/>
      <c r="I589" s="107"/>
    </row>
    <row r="590" spans="2:9" hidden="1">
      <c r="B590" s="107">
        <v>145</v>
      </c>
      <c r="C590" s="107" t="str">
        <f t="shared" si="7"/>
        <v>A45</v>
      </c>
      <c r="D590" s="4" t="s">
        <v>163</v>
      </c>
      <c r="E590" s="10" t="str">
        <f t="shared" si="6"/>
        <v/>
      </c>
      <c r="G590" s="107"/>
      <c r="H590"/>
      <c r="I590" s="107"/>
    </row>
    <row r="591" spans="2:9">
      <c r="B591" s="142">
        <v>146</v>
      </c>
      <c r="C591" s="142" t="str">
        <f t="shared" si="7"/>
        <v>A45</v>
      </c>
      <c r="D591" s="142" t="s">
        <v>459</v>
      </c>
      <c r="E591" s="142" t="str">
        <f t="shared" si="6"/>
        <v>A45 Tarnogaj</v>
      </c>
      <c r="G591" s="107"/>
      <c r="H591"/>
      <c r="I591" s="107"/>
    </row>
    <row r="592" spans="2:9" hidden="1">
      <c r="B592" s="107">
        <v>146</v>
      </c>
      <c r="C592" s="107" t="str">
        <f t="shared" si="7"/>
        <v>A45</v>
      </c>
      <c r="D592" s="4" t="s">
        <v>164</v>
      </c>
      <c r="E592" s="10" t="str">
        <f t="shared" si="6"/>
        <v/>
      </c>
      <c r="G592" s="107"/>
      <c r="H592"/>
      <c r="I592" s="107"/>
    </row>
    <row r="593" spans="2:9">
      <c r="B593" s="142">
        <v>147</v>
      </c>
      <c r="C593" s="142">
        <f t="shared" si="7"/>
        <v>147</v>
      </c>
      <c r="D593" s="142" t="s">
        <v>165</v>
      </c>
      <c r="E593" s="142" t="str">
        <f t="shared" si="6"/>
        <v>Celtycka</v>
      </c>
      <c r="G593" s="107"/>
      <c r="H593"/>
      <c r="I593" s="107"/>
    </row>
    <row r="594" spans="2:9">
      <c r="B594" s="142">
        <v>148</v>
      </c>
      <c r="C594" s="142">
        <f t="shared" si="7"/>
        <v>148</v>
      </c>
      <c r="D594" s="142" t="s">
        <v>166</v>
      </c>
      <c r="E594" s="142" t="str">
        <f t="shared" si="6"/>
        <v>Kolista/Modra</v>
      </c>
      <c r="G594" s="107"/>
      <c r="H594"/>
      <c r="I594" s="107"/>
    </row>
    <row r="595" spans="2:9">
      <c r="B595" s="142">
        <v>149</v>
      </c>
      <c r="C595" s="142">
        <f t="shared" si="7"/>
        <v>149</v>
      </c>
      <c r="D595" s="142" t="s">
        <v>551</v>
      </c>
      <c r="E595" s="142" t="str">
        <f t="shared" si="6"/>
        <v>Kozanów Stary</v>
      </c>
      <c r="G595" s="107"/>
      <c r="H595"/>
      <c r="I595" s="107"/>
    </row>
    <row r="596" spans="2:9">
      <c r="B596" s="142">
        <v>150</v>
      </c>
      <c r="C596" s="142">
        <f t="shared" si="7"/>
        <v>150</v>
      </c>
      <c r="D596" s="142" t="s">
        <v>552</v>
      </c>
      <c r="E596" s="142" t="str">
        <f t="shared" si="6"/>
        <v>Kozanów Nowy</v>
      </c>
      <c r="G596" s="107"/>
      <c r="H596"/>
      <c r="I596" s="107"/>
    </row>
    <row r="597" spans="2:9">
      <c r="B597" s="142">
        <v>151</v>
      </c>
      <c r="C597" s="142" t="str">
        <f t="shared" si="7"/>
        <v>A30</v>
      </c>
      <c r="D597" s="142" t="s">
        <v>460</v>
      </c>
      <c r="E597" s="142" t="str">
        <f t="shared" si="6"/>
        <v>A30 Dworska</v>
      </c>
      <c r="G597" s="107"/>
      <c r="H597"/>
      <c r="I597" s="107"/>
    </row>
    <row r="598" spans="2:9" hidden="1">
      <c r="B598" s="107">
        <v>151</v>
      </c>
      <c r="C598" s="107" t="str">
        <f t="shared" si="7"/>
        <v>A30</v>
      </c>
      <c r="D598" s="4" t="s">
        <v>167</v>
      </c>
      <c r="E598" s="10" t="str">
        <f t="shared" si="6"/>
        <v/>
      </c>
      <c r="G598" s="107"/>
      <c r="H598"/>
      <c r="I598" s="107"/>
    </row>
    <row r="599" spans="2:9">
      <c r="B599" s="142">
        <v>152</v>
      </c>
      <c r="C599" s="142" t="str">
        <f t="shared" si="7"/>
        <v>A30</v>
      </c>
      <c r="D599" s="142" t="s">
        <v>460</v>
      </c>
      <c r="E599" s="142" t="str">
        <f t="shared" si="6"/>
        <v>A30 Stadion</v>
      </c>
      <c r="G599" s="107"/>
      <c r="H599"/>
      <c r="I599" s="107"/>
    </row>
    <row r="600" spans="2:9" hidden="1">
      <c r="B600" s="107">
        <v>152</v>
      </c>
      <c r="C600" s="107" t="str">
        <f t="shared" si="7"/>
        <v>A30</v>
      </c>
      <c r="D600" s="4" t="s">
        <v>168</v>
      </c>
      <c r="E600" s="10" t="str">
        <f t="shared" si="6"/>
        <v/>
      </c>
      <c r="G600" s="107"/>
      <c r="H600"/>
      <c r="I600" s="107"/>
    </row>
    <row r="601" spans="2:9">
      <c r="B601" s="142">
        <v>153</v>
      </c>
      <c r="C601" s="142">
        <f t="shared" si="7"/>
        <v>153</v>
      </c>
      <c r="D601" s="142" t="s">
        <v>169</v>
      </c>
      <c r="E601" s="142" t="str">
        <f t="shared" si="6"/>
        <v>Pilczyce</v>
      </c>
      <c r="G601" s="107"/>
      <c r="H601"/>
      <c r="I601" s="107"/>
    </row>
    <row r="602" spans="2:9">
      <c r="B602" s="142">
        <v>154</v>
      </c>
      <c r="C602" s="142">
        <f t="shared" si="7"/>
        <v>154</v>
      </c>
      <c r="D602" s="142" t="s">
        <v>170</v>
      </c>
      <c r="E602" s="142" t="str">
        <f t="shared" si="6"/>
        <v>Hutnicza</v>
      </c>
      <c r="G602" s="107"/>
      <c r="H602"/>
      <c r="I602" s="107"/>
    </row>
    <row r="603" spans="2:9">
      <c r="B603" s="142">
        <v>155</v>
      </c>
      <c r="C603" s="142" t="str">
        <f t="shared" si="7"/>
        <v>A51</v>
      </c>
      <c r="D603" s="142" t="s">
        <v>457</v>
      </c>
      <c r="E603" s="142" t="str">
        <f t="shared" si="6"/>
        <v>A51 Metalowców</v>
      </c>
      <c r="G603" s="107"/>
      <c r="H603"/>
      <c r="I603" s="107"/>
    </row>
    <row r="604" spans="2:9" hidden="1">
      <c r="B604" s="107">
        <v>155</v>
      </c>
      <c r="C604" s="107" t="str">
        <f t="shared" si="7"/>
        <v>A51</v>
      </c>
      <c r="D604" s="4" t="s">
        <v>553</v>
      </c>
      <c r="E604" s="10" t="str">
        <f t="shared" si="6"/>
        <v/>
      </c>
      <c r="G604" s="107"/>
      <c r="H604"/>
      <c r="I604" s="107"/>
    </row>
    <row r="605" spans="2:9">
      <c r="B605" s="142">
        <v>156</v>
      </c>
      <c r="C605" s="142">
        <f t="shared" si="7"/>
        <v>156</v>
      </c>
      <c r="D605" s="142" t="s">
        <v>171</v>
      </c>
      <c r="E605" s="142" t="str">
        <f t="shared" si="6"/>
        <v>Bajana</v>
      </c>
      <c r="G605" s="107"/>
      <c r="H605"/>
      <c r="I605" s="107"/>
    </row>
    <row r="606" spans="2:9">
      <c r="B606" s="142">
        <v>157</v>
      </c>
      <c r="C606" s="142">
        <f t="shared" si="7"/>
        <v>157</v>
      </c>
      <c r="D606" s="142" t="s">
        <v>554</v>
      </c>
      <c r="E606" s="142" t="str">
        <f t="shared" si="6"/>
        <v>Os. Kosmonautów</v>
      </c>
      <c r="G606" s="107"/>
      <c r="H606"/>
      <c r="I606" s="107"/>
    </row>
    <row r="607" spans="2:9">
      <c r="B607" s="142">
        <v>158</v>
      </c>
      <c r="C607" s="142">
        <f t="shared" si="7"/>
        <v>158</v>
      </c>
      <c r="D607" s="142" t="s">
        <v>172</v>
      </c>
      <c r="E607" s="142" t="str">
        <f t="shared" si="6"/>
        <v>Astra</v>
      </c>
      <c r="G607" s="107"/>
      <c r="H607"/>
      <c r="I607" s="107"/>
    </row>
    <row r="608" spans="2:9">
      <c r="B608" s="142">
        <v>159</v>
      </c>
      <c r="C608" s="142">
        <f t="shared" si="7"/>
        <v>159</v>
      </c>
      <c r="D608" s="142" t="s">
        <v>173</v>
      </c>
      <c r="E608" s="142" t="str">
        <f t="shared" si="6"/>
        <v>Hermanowska</v>
      </c>
      <c r="G608" s="107"/>
      <c r="H608"/>
      <c r="I608" s="107"/>
    </row>
    <row r="609" spans="2:9">
      <c r="B609" s="142">
        <v>160</v>
      </c>
      <c r="C609" s="142">
        <f t="shared" si="7"/>
        <v>160</v>
      </c>
      <c r="D609" s="142" t="s">
        <v>555</v>
      </c>
      <c r="E609" s="142" t="str">
        <f t="shared" si="6"/>
        <v>Kuźniki</v>
      </c>
      <c r="G609" s="107"/>
      <c r="H609"/>
      <c r="I609" s="107"/>
    </row>
    <row r="610" spans="2:9">
      <c r="B610" s="142">
        <v>161</v>
      </c>
      <c r="C610" s="142" t="str">
        <f t="shared" si="7"/>
        <v>A51</v>
      </c>
      <c r="D610" s="142" t="s">
        <v>457</v>
      </c>
      <c r="E610" s="142" t="str">
        <f t="shared" si="6"/>
        <v>A51 Szczecińska</v>
      </c>
      <c r="G610" s="107"/>
      <c r="H610"/>
      <c r="I610" s="107"/>
    </row>
    <row r="611" spans="2:9" hidden="1">
      <c r="B611" s="107">
        <v>161</v>
      </c>
      <c r="C611" s="107" t="str">
        <f t="shared" si="7"/>
        <v>A51</v>
      </c>
      <c r="D611" s="4" t="s">
        <v>556</v>
      </c>
      <c r="E611" s="10" t="str">
        <f t="shared" si="6"/>
        <v/>
      </c>
      <c r="G611" s="107"/>
      <c r="H611"/>
      <c r="I611" s="107"/>
    </row>
    <row r="612" spans="2:9">
      <c r="B612" s="142">
        <v>162</v>
      </c>
      <c r="C612" s="142" t="str">
        <f t="shared" si="7"/>
        <v>A51</v>
      </c>
      <c r="D612" s="142" t="s">
        <v>457</v>
      </c>
      <c r="E612" s="142" t="str">
        <f t="shared" si="6"/>
        <v>A51 Park Tysiąclecia</v>
      </c>
      <c r="G612" s="107"/>
      <c r="H612"/>
      <c r="I612" s="107"/>
    </row>
    <row r="613" spans="2:9" hidden="1">
      <c r="B613" s="107">
        <v>162</v>
      </c>
      <c r="C613" s="107" t="str">
        <f t="shared" si="7"/>
        <v>A51</v>
      </c>
      <c r="D613" s="4" t="s">
        <v>557</v>
      </c>
      <c r="E613" s="10" t="str">
        <f t="shared" si="6"/>
        <v/>
      </c>
      <c r="G613" s="107"/>
      <c r="H613"/>
      <c r="I613" s="107"/>
    </row>
    <row r="614" spans="2:9">
      <c r="B614" s="142">
        <v>163</v>
      </c>
      <c r="C614" s="142">
        <f t="shared" si="7"/>
        <v>163</v>
      </c>
      <c r="D614" s="142" t="s">
        <v>174</v>
      </c>
      <c r="E614" s="142" t="str">
        <f t="shared" si="6"/>
        <v>Rogowska</v>
      </c>
      <c r="G614" s="107"/>
      <c r="H614"/>
      <c r="I614" s="107"/>
    </row>
    <row r="615" spans="2:9">
      <c r="B615" s="142">
        <v>164</v>
      </c>
      <c r="C615" s="142">
        <f t="shared" si="7"/>
        <v>164</v>
      </c>
      <c r="D615" s="142" t="s">
        <v>558</v>
      </c>
      <c r="E615" s="142" t="str">
        <f t="shared" si="6"/>
        <v>Nowy Dwór</v>
      </c>
      <c r="G615" s="107"/>
      <c r="H615"/>
      <c r="I615" s="107"/>
    </row>
    <row r="616" spans="2:9">
      <c r="B616" s="142">
        <v>165</v>
      </c>
      <c r="C616" s="142">
        <f t="shared" si="7"/>
        <v>165</v>
      </c>
      <c r="D616" s="142" t="s">
        <v>175</v>
      </c>
      <c r="E616" s="142" t="str">
        <f t="shared" si="6"/>
        <v>Nowodworska</v>
      </c>
      <c r="G616" s="107"/>
      <c r="H616"/>
      <c r="I616" s="107"/>
    </row>
    <row r="617" spans="2:9">
      <c r="B617" s="142">
        <v>166</v>
      </c>
      <c r="C617" s="142" t="str">
        <f t="shared" si="7"/>
        <v>A51</v>
      </c>
      <c r="D617" s="142" t="s">
        <v>457</v>
      </c>
      <c r="E617" s="142" t="str">
        <f t="shared" si="6"/>
        <v>A51 Wrocławski Park Technologiczn</v>
      </c>
      <c r="G617" s="107"/>
      <c r="H617"/>
      <c r="I617" s="107"/>
    </row>
    <row r="618" spans="2:9" hidden="1">
      <c r="B618" s="107">
        <v>166</v>
      </c>
      <c r="C618" s="107" t="str">
        <f t="shared" si="7"/>
        <v>A51</v>
      </c>
      <c r="D618" s="4" t="s">
        <v>559</v>
      </c>
      <c r="E618" s="10" t="str">
        <f t="shared" si="6"/>
        <v/>
      </c>
      <c r="G618" s="107"/>
      <c r="H618"/>
      <c r="I618" s="107"/>
    </row>
    <row r="619" spans="2:9">
      <c r="B619" s="142">
        <v>167</v>
      </c>
      <c r="C619" s="142" t="str">
        <f t="shared" si="7"/>
        <v>A51</v>
      </c>
      <c r="D619" s="142" t="s">
        <v>457</v>
      </c>
      <c r="E619" s="142" t="str">
        <f t="shared" si="6"/>
        <v>A51 Klecińska</v>
      </c>
      <c r="G619" s="107"/>
      <c r="H619"/>
      <c r="I619" s="107"/>
    </row>
    <row r="620" spans="2:9" hidden="1">
      <c r="B620" s="107">
        <v>167</v>
      </c>
      <c r="C620" s="107" t="str">
        <f t="shared" si="7"/>
        <v>A51</v>
      </c>
      <c r="D620" s="4" t="s">
        <v>560</v>
      </c>
      <c r="E620" s="10" t="str">
        <f t="shared" si="6"/>
        <v/>
      </c>
      <c r="G620" s="107"/>
      <c r="H620"/>
      <c r="I620" s="107"/>
    </row>
    <row r="621" spans="2:9">
      <c r="B621" s="142">
        <v>168</v>
      </c>
      <c r="C621" s="142">
        <f t="shared" si="7"/>
        <v>168</v>
      </c>
      <c r="D621" s="142" t="s">
        <v>561</v>
      </c>
      <c r="E621" s="142" t="str">
        <f t="shared" si="6"/>
        <v>Muchobór Mały</v>
      </c>
      <c r="G621" s="107"/>
      <c r="H621"/>
      <c r="I621" s="107"/>
    </row>
    <row r="622" spans="2:9">
      <c r="B622" s="142">
        <v>169</v>
      </c>
      <c r="C622" s="142">
        <f t="shared" si="7"/>
        <v>169</v>
      </c>
      <c r="D622" s="142" t="s">
        <v>562</v>
      </c>
      <c r="E622" s="142" t="str">
        <f t="shared" si="6"/>
        <v>Strzegomska Muchobór</v>
      </c>
      <c r="G622" s="107"/>
      <c r="H622"/>
      <c r="I622" s="107"/>
    </row>
    <row r="623" spans="2:9">
      <c r="B623" s="142">
        <v>170</v>
      </c>
      <c r="C623" s="142" t="str">
        <f t="shared" si="7"/>
        <v>A34</v>
      </c>
      <c r="D623" s="142" t="s">
        <v>461</v>
      </c>
      <c r="E623" s="142" t="str">
        <f t="shared" si="6"/>
        <v>A34 Wańkowicza</v>
      </c>
      <c r="G623" s="107"/>
      <c r="H623"/>
      <c r="I623" s="107"/>
    </row>
    <row r="624" spans="2:9" hidden="1">
      <c r="B624" s="107">
        <v>170</v>
      </c>
      <c r="C624" s="107" t="str">
        <f t="shared" si="7"/>
        <v>A34</v>
      </c>
      <c r="D624" s="4" t="s">
        <v>563</v>
      </c>
      <c r="E624" s="10" t="str">
        <f t="shared" si="6"/>
        <v/>
      </c>
      <c r="G624" s="107"/>
      <c r="H624"/>
      <c r="I624" s="107"/>
    </row>
    <row r="625" spans="2:9">
      <c r="B625" s="142">
        <v>171</v>
      </c>
      <c r="C625" s="142" t="str">
        <f t="shared" si="7"/>
        <v>A51</v>
      </c>
      <c r="D625" s="142" t="s">
        <v>457</v>
      </c>
      <c r="E625" s="142" t="str">
        <f t="shared" si="6"/>
        <v>A51 C.H. Factory</v>
      </c>
      <c r="G625" s="107"/>
      <c r="H625"/>
      <c r="I625" s="107"/>
    </row>
    <row r="626" spans="2:9" hidden="1">
      <c r="B626" s="107">
        <v>171</v>
      </c>
      <c r="C626" s="107" t="str">
        <f t="shared" si="7"/>
        <v>A51</v>
      </c>
      <c r="D626" s="4" t="s">
        <v>176</v>
      </c>
      <c r="E626" s="10" t="str">
        <f t="shared" si="6"/>
        <v/>
      </c>
      <c r="G626" s="107"/>
      <c r="H626"/>
      <c r="I626" s="107"/>
    </row>
    <row r="627" spans="2:9">
      <c r="B627" s="142">
        <v>172</v>
      </c>
      <c r="C627" s="142" t="str">
        <f t="shared" si="7"/>
        <v>A34</v>
      </c>
      <c r="D627" s="142" t="s">
        <v>461</v>
      </c>
      <c r="E627" s="142" t="str">
        <f t="shared" si="6"/>
        <v>A34 Mińska/Tyrmanda</v>
      </c>
      <c r="G627" s="107"/>
      <c r="H627"/>
      <c r="I627" s="107"/>
    </row>
    <row r="628" spans="2:9" hidden="1">
      <c r="B628" s="107">
        <v>172</v>
      </c>
      <c r="C628" s="107" t="str">
        <f t="shared" si="7"/>
        <v>A34</v>
      </c>
      <c r="D628" s="4" t="s">
        <v>564</v>
      </c>
      <c r="E628" s="10" t="str">
        <f t="shared" si="6"/>
        <v/>
      </c>
      <c r="G628" s="107"/>
      <c r="H628"/>
      <c r="I628" s="107"/>
    </row>
    <row r="629" spans="2:9">
      <c r="B629" s="142">
        <v>173</v>
      </c>
      <c r="C629" s="142" t="str">
        <f t="shared" si="7"/>
        <v>A33</v>
      </c>
      <c r="D629" s="142" t="s">
        <v>462</v>
      </c>
      <c r="E629" s="142" t="str">
        <f t="shared" si="6"/>
        <v>A33 Muchobór Wielki</v>
      </c>
      <c r="G629" s="107"/>
      <c r="H629"/>
      <c r="I629" s="107"/>
    </row>
    <row r="630" spans="2:9" hidden="1">
      <c r="B630" s="107">
        <v>173</v>
      </c>
      <c r="C630" s="107" t="str">
        <f t="shared" si="7"/>
        <v>A33</v>
      </c>
      <c r="D630" s="4" t="s">
        <v>565</v>
      </c>
      <c r="E630" s="10" t="str">
        <f t="shared" si="6"/>
        <v/>
      </c>
      <c r="G630" s="107"/>
      <c r="H630"/>
      <c r="I630" s="107"/>
    </row>
    <row r="631" spans="2:9">
      <c r="B631" s="142">
        <v>174</v>
      </c>
      <c r="C631" s="142" t="str">
        <f t="shared" si="7"/>
        <v>A51</v>
      </c>
      <c r="D631" s="142" t="s">
        <v>457</v>
      </c>
      <c r="E631" s="142" t="str">
        <f t="shared" si="6"/>
        <v>A51 Pińska</v>
      </c>
      <c r="G631" s="107"/>
      <c r="H631"/>
      <c r="I631" s="107"/>
    </row>
    <row r="632" spans="2:9" hidden="1">
      <c r="B632" s="107">
        <v>174</v>
      </c>
      <c r="C632" s="107" t="str">
        <f t="shared" si="7"/>
        <v>A51</v>
      </c>
      <c r="D632" s="4" t="s">
        <v>566</v>
      </c>
      <c r="E632" s="10" t="str">
        <f t="shared" si="6"/>
        <v/>
      </c>
      <c r="G632" s="107"/>
      <c r="H632"/>
      <c r="I632" s="107"/>
    </row>
    <row r="633" spans="2:9">
      <c r="B633" s="142">
        <v>175</v>
      </c>
      <c r="C633" s="142">
        <f t="shared" si="7"/>
        <v>175</v>
      </c>
      <c r="D633" s="142" t="s">
        <v>177</v>
      </c>
      <c r="E633" s="142" t="str">
        <f t="shared" si="6"/>
        <v>Krzemieniecka</v>
      </c>
      <c r="G633" s="107"/>
      <c r="H633"/>
      <c r="I633" s="107"/>
    </row>
    <row r="634" spans="2:9">
      <c r="B634" s="142">
        <v>176</v>
      </c>
      <c r="C634" s="142" t="str">
        <f t="shared" si="7"/>
        <v>A37</v>
      </c>
      <c r="D634" s="142" t="s">
        <v>463</v>
      </c>
      <c r="E634" s="142" t="str">
        <f t="shared" si="6"/>
        <v>A37 Lasek Oporowski</v>
      </c>
      <c r="G634" s="107"/>
      <c r="H634"/>
      <c r="I634" s="107"/>
    </row>
    <row r="635" spans="2:9" hidden="1">
      <c r="B635" s="107">
        <v>176</v>
      </c>
      <c r="C635" s="107" t="str">
        <f t="shared" si="7"/>
        <v>A37</v>
      </c>
      <c r="D635" s="4" t="s">
        <v>178</v>
      </c>
      <c r="E635" s="10" t="str">
        <f t="shared" si="6"/>
        <v/>
      </c>
      <c r="G635" s="107"/>
      <c r="H635"/>
      <c r="I635" s="107"/>
    </row>
    <row r="636" spans="2:9">
      <c r="B636" s="142">
        <v>177</v>
      </c>
      <c r="C636" s="142">
        <f t="shared" si="7"/>
        <v>177</v>
      </c>
      <c r="D636" s="142" t="s">
        <v>179</v>
      </c>
      <c r="E636" s="142" t="str">
        <f t="shared" si="6"/>
        <v>Avicenny (Poczta)</v>
      </c>
      <c r="G636" s="107"/>
      <c r="H636"/>
      <c r="I636" s="107"/>
    </row>
    <row r="637" spans="2:9">
      <c r="B637" s="142">
        <v>178</v>
      </c>
      <c r="C637" s="142" t="str">
        <f t="shared" si="7"/>
        <v>A37</v>
      </c>
      <c r="D637" s="142" t="s">
        <v>463</v>
      </c>
      <c r="E637" s="142" t="str">
        <f t="shared" ref="E637:E700" si="8">IF(B637=B638,CONCATENATE(D637," ",D638),IF(B637=B636,"",D637))</f>
        <v>A37 Solskiego</v>
      </c>
      <c r="G637" s="107"/>
      <c r="H637"/>
      <c r="I637" s="107"/>
    </row>
    <row r="638" spans="2:9" hidden="1">
      <c r="B638" s="107">
        <v>178</v>
      </c>
      <c r="C638" s="107" t="str">
        <f t="shared" ref="C638:C701" si="9">IFERROR(VLOOKUP(B638,$E$2:$F$197,2,FALSE),B638)</f>
        <v>A37</v>
      </c>
      <c r="D638" s="4" t="s">
        <v>180</v>
      </c>
      <c r="E638" s="10" t="str">
        <f t="shared" si="8"/>
        <v/>
      </c>
      <c r="G638" s="107"/>
      <c r="H638"/>
      <c r="I638" s="107"/>
    </row>
    <row r="639" spans="2:9">
      <c r="B639" s="142">
        <v>179</v>
      </c>
      <c r="C639" s="142" t="str">
        <f t="shared" si="9"/>
        <v>A37</v>
      </c>
      <c r="D639" s="142" t="s">
        <v>463</v>
      </c>
      <c r="E639" s="142" t="str">
        <f t="shared" si="8"/>
        <v>A37 Aleja Piastów</v>
      </c>
      <c r="G639" s="107"/>
      <c r="H639"/>
      <c r="I639" s="107"/>
    </row>
    <row r="640" spans="2:9" hidden="1">
      <c r="B640" s="107">
        <v>179</v>
      </c>
      <c r="C640" s="107" t="str">
        <f t="shared" si="9"/>
        <v>A37</v>
      </c>
      <c r="D640" s="4" t="s">
        <v>567</v>
      </c>
      <c r="E640" s="10" t="str">
        <f t="shared" si="8"/>
        <v/>
      </c>
      <c r="G640" s="107"/>
      <c r="H640"/>
      <c r="I640" s="107"/>
    </row>
    <row r="641" spans="2:9">
      <c r="B641" s="142">
        <v>180</v>
      </c>
      <c r="C641" s="142">
        <f t="shared" si="9"/>
        <v>180</v>
      </c>
      <c r="D641" s="142" t="s">
        <v>568</v>
      </c>
      <c r="E641" s="142" t="str">
        <f t="shared" si="8"/>
        <v>Oporów</v>
      </c>
      <c r="G641" s="107"/>
      <c r="H641"/>
      <c r="I641" s="107"/>
    </row>
    <row r="642" spans="2:9">
      <c r="B642" s="142">
        <v>181</v>
      </c>
      <c r="C642" s="142">
        <f t="shared" si="9"/>
        <v>181</v>
      </c>
      <c r="D642" s="142" t="s">
        <v>181</v>
      </c>
      <c r="E642" s="142" t="str">
        <f t="shared" si="8"/>
        <v>Wiejska</v>
      </c>
      <c r="G642" s="107"/>
      <c r="H642"/>
      <c r="I642" s="107"/>
    </row>
    <row r="643" spans="2:9">
      <c r="B643" s="142">
        <v>182</v>
      </c>
      <c r="C643" s="142">
        <f t="shared" si="9"/>
        <v>182</v>
      </c>
      <c r="D643" s="142" t="s">
        <v>182</v>
      </c>
      <c r="E643" s="142" t="str">
        <f t="shared" si="8"/>
        <v>Kwiatkowskiego</v>
      </c>
      <c r="G643" s="107"/>
      <c r="H643"/>
      <c r="I643" s="107"/>
    </row>
    <row r="644" spans="2:9">
      <c r="B644" s="142">
        <v>183</v>
      </c>
      <c r="C644" s="142">
        <f t="shared" si="9"/>
        <v>183</v>
      </c>
      <c r="D644" s="142" t="s">
        <v>569</v>
      </c>
      <c r="E644" s="142" t="str">
        <f t="shared" si="8"/>
        <v>Giełda T-R</v>
      </c>
      <c r="G644" s="107"/>
      <c r="H644"/>
      <c r="I644" s="107"/>
    </row>
    <row r="645" spans="2:9">
      <c r="B645" s="142">
        <v>184</v>
      </c>
      <c r="C645" s="142" t="str">
        <f t="shared" si="9"/>
        <v>A38</v>
      </c>
      <c r="D645" s="142" t="s">
        <v>464</v>
      </c>
      <c r="E645" s="142" t="str">
        <f t="shared" si="8"/>
        <v>A38 Karmelkowa</v>
      </c>
      <c r="G645" s="107"/>
      <c r="H645"/>
      <c r="I645" s="107"/>
    </row>
    <row r="646" spans="2:9" hidden="1">
      <c r="B646" s="107">
        <v>184</v>
      </c>
      <c r="C646" s="107" t="str">
        <f t="shared" si="9"/>
        <v>A38</v>
      </c>
      <c r="D646" s="4" t="s">
        <v>183</v>
      </c>
      <c r="E646" s="10" t="str">
        <f t="shared" si="8"/>
        <v/>
      </c>
      <c r="G646" s="107"/>
      <c r="H646"/>
      <c r="I646" s="107"/>
    </row>
    <row r="647" spans="2:9">
      <c r="B647" s="142">
        <v>185</v>
      </c>
      <c r="C647" s="142" t="str">
        <f t="shared" si="9"/>
        <v>A38</v>
      </c>
      <c r="D647" s="142" t="s">
        <v>464</v>
      </c>
      <c r="E647" s="142" t="str">
        <f t="shared" si="8"/>
        <v>A38 Klecina</v>
      </c>
      <c r="G647" s="107"/>
      <c r="H647"/>
      <c r="I647" s="107"/>
    </row>
    <row r="648" spans="2:9" hidden="1">
      <c r="B648" s="107">
        <v>185</v>
      </c>
      <c r="C648" s="107" t="str">
        <f t="shared" si="9"/>
        <v>A38</v>
      </c>
      <c r="D648" s="4" t="s">
        <v>184</v>
      </c>
      <c r="E648" s="10" t="str">
        <f t="shared" si="8"/>
        <v/>
      </c>
      <c r="G648" s="107"/>
      <c r="H648"/>
      <c r="I648" s="107"/>
    </row>
    <row r="649" spans="2:9">
      <c r="B649" s="142">
        <v>186</v>
      </c>
      <c r="C649" s="142">
        <f t="shared" si="9"/>
        <v>186</v>
      </c>
      <c r="D649" s="142" t="s">
        <v>185</v>
      </c>
      <c r="E649" s="142" t="str">
        <f t="shared" si="8"/>
        <v>Cukrowa</v>
      </c>
      <c r="G649" s="107"/>
      <c r="H649"/>
      <c r="I649" s="107"/>
    </row>
    <row r="650" spans="2:9">
      <c r="B650" s="142">
        <v>187</v>
      </c>
      <c r="C650" s="142">
        <f t="shared" si="9"/>
        <v>187</v>
      </c>
      <c r="D650" s="142" t="s">
        <v>186</v>
      </c>
      <c r="E650" s="142" t="str">
        <f t="shared" si="8"/>
        <v>Czekoladowa</v>
      </c>
      <c r="G650" s="107"/>
      <c r="H650"/>
      <c r="I650" s="107"/>
    </row>
    <row r="651" spans="2:9">
      <c r="B651" s="142">
        <v>188</v>
      </c>
      <c r="C651" s="142">
        <f t="shared" si="9"/>
        <v>188</v>
      </c>
      <c r="D651" s="142" t="s">
        <v>187</v>
      </c>
      <c r="E651" s="142" t="str">
        <f t="shared" si="8"/>
        <v>Auchan rondo</v>
      </c>
      <c r="G651" s="107"/>
      <c r="H651"/>
      <c r="I651" s="107"/>
    </row>
    <row r="652" spans="2:9">
      <c r="B652" s="142">
        <v>189</v>
      </c>
      <c r="C652" s="142">
        <f t="shared" si="9"/>
        <v>189</v>
      </c>
      <c r="D652" s="142" t="s">
        <v>188</v>
      </c>
      <c r="E652" s="142" t="str">
        <f t="shared" si="8"/>
        <v>Auchan</v>
      </c>
      <c r="G652" s="107"/>
      <c r="H652"/>
      <c r="I652" s="107"/>
    </row>
    <row r="653" spans="2:9">
      <c r="B653" s="142">
        <v>190</v>
      </c>
      <c r="C653" s="142" t="str">
        <f t="shared" si="9"/>
        <v>A52</v>
      </c>
      <c r="D653" s="142" t="s">
        <v>465</v>
      </c>
      <c r="E653" s="142" t="str">
        <f t="shared" si="8"/>
        <v>A52 Supińskiego</v>
      </c>
      <c r="G653" s="107"/>
      <c r="H653"/>
      <c r="I653" s="107"/>
    </row>
    <row r="654" spans="2:9" hidden="1">
      <c r="B654" s="107">
        <v>190</v>
      </c>
      <c r="C654" s="107" t="str">
        <f t="shared" si="9"/>
        <v>A52</v>
      </c>
      <c r="D654" s="4" t="s">
        <v>570</v>
      </c>
      <c r="E654" s="10" t="str">
        <f t="shared" si="8"/>
        <v/>
      </c>
      <c r="G654" s="107"/>
      <c r="H654"/>
      <c r="I654" s="107"/>
    </row>
    <row r="655" spans="2:9">
      <c r="B655" s="142">
        <v>191</v>
      </c>
      <c r="C655" s="142" t="str">
        <f t="shared" si="9"/>
        <v>A52</v>
      </c>
      <c r="D655" s="142" t="s">
        <v>465</v>
      </c>
      <c r="E655" s="142" t="str">
        <f t="shared" si="8"/>
        <v>A52 Kobierzycka</v>
      </c>
      <c r="G655" s="107"/>
      <c r="H655"/>
      <c r="I655" s="107"/>
    </row>
    <row r="656" spans="2:9" hidden="1">
      <c r="B656" s="107">
        <v>191</v>
      </c>
      <c r="C656" s="107" t="str">
        <f t="shared" si="9"/>
        <v>A52</v>
      </c>
      <c r="D656" s="4" t="s">
        <v>189</v>
      </c>
      <c r="E656" s="10" t="str">
        <f t="shared" si="8"/>
        <v/>
      </c>
      <c r="G656" s="107"/>
      <c r="H656"/>
      <c r="I656" s="107"/>
    </row>
    <row r="657" spans="2:9">
      <c r="B657" s="142">
        <v>192</v>
      </c>
      <c r="C657" s="142" t="str">
        <f t="shared" si="9"/>
        <v>A41</v>
      </c>
      <c r="D657" s="142" t="s">
        <v>466</v>
      </c>
      <c r="E657" s="142" t="str">
        <f t="shared" si="8"/>
        <v>A41 Karkonoska</v>
      </c>
      <c r="G657" s="107"/>
      <c r="H657"/>
      <c r="I657" s="107"/>
    </row>
    <row r="658" spans="2:9" hidden="1">
      <c r="B658" s="107">
        <v>192</v>
      </c>
      <c r="C658" s="107" t="str">
        <f t="shared" si="9"/>
        <v>A41</v>
      </c>
      <c r="D658" s="4" t="s">
        <v>190</v>
      </c>
      <c r="E658" s="10" t="str">
        <f t="shared" si="8"/>
        <v/>
      </c>
      <c r="G658" s="107"/>
      <c r="H658"/>
      <c r="I658" s="107"/>
    </row>
    <row r="659" spans="2:9">
      <c r="B659" s="142">
        <v>193</v>
      </c>
      <c r="C659" s="142" t="str">
        <f t="shared" si="9"/>
        <v>A40</v>
      </c>
      <c r="D659" s="142" t="s">
        <v>458</v>
      </c>
      <c r="E659" s="142" t="str">
        <f t="shared" si="8"/>
        <v>A40 Wyścigowa</v>
      </c>
      <c r="G659" s="107"/>
      <c r="H659"/>
      <c r="I659" s="107"/>
    </row>
    <row r="660" spans="2:9" hidden="1">
      <c r="B660" s="107">
        <v>193</v>
      </c>
      <c r="C660" s="107" t="str">
        <f t="shared" si="9"/>
        <v>A40</v>
      </c>
      <c r="D660" s="4" t="s">
        <v>571</v>
      </c>
      <c r="E660" s="10" t="str">
        <f t="shared" si="8"/>
        <v/>
      </c>
      <c r="G660" s="107"/>
      <c r="H660"/>
      <c r="I660" s="107"/>
    </row>
    <row r="661" spans="2:9">
      <c r="B661" s="142">
        <v>194</v>
      </c>
      <c r="C661" s="142" t="str">
        <f t="shared" si="9"/>
        <v>A40</v>
      </c>
      <c r="D661" s="142" t="s">
        <v>458</v>
      </c>
      <c r="E661" s="142" t="str">
        <f t="shared" si="8"/>
        <v>A40 Wojszycka</v>
      </c>
      <c r="G661" s="107"/>
      <c r="H661"/>
      <c r="I661" s="107"/>
    </row>
    <row r="662" spans="2:9" hidden="1">
      <c r="B662" s="107">
        <v>194</v>
      </c>
      <c r="C662" s="107" t="str">
        <f t="shared" si="9"/>
        <v>A40</v>
      </c>
      <c r="D662" s="4" t="s">
        <v>191</v>
      </c>
      <c r="E662" s="10" t="str">
        <f t="shared" si="8"/>
        <v/>
      </c>
      <c r="G662" s="107"/>
      <c r="H662"/>
      <c r="I662" s="107"/>
    </row>
    <row r="663" spans="2:9">
      <c r="B663" s="142">
        <v>195</v>
      </c>
      <c r="C663" s="142" t="str">
        <f t="shared" si="9"/>
        <v>A40</v>
      </c>
      <c r="D663" s="142" t="s">
        <v>458</v>
      </c>
      <c r="E663" s="142" t="str">
        <f t="shared" si="8"/>
        <v>A40 Krzyki</v>
      </c>
      <c r="G663" s="107"/>
      <c r="H663"/>
      <c r="I663" s="107"/>
    </row>
    <row r="664" spans="2:9" hidden="1">
      <c r="B664" s="107">
        <v>195</v>
      </c>
      <c r="C664" s="107" t="str">
        <f t="shared" si="9"/>
        <v>A40</v>
      </c>
      <c r="D664" s="4" t="s">
        <v>192</v>
      </c>
      <c r="E664" s="10" t="str">
        <f t="shared" si="8"/>
        <v/>
      </c>
      <c r="G664" s="107"/>
      <c r="H664"/>
      <c r="I664" s="107"/>
    </row>
    <row r="665" spans="2:9">
      <c r="B665" s="142">
        <v>196</v>
      </c>
      <c r="C665" s="142">
        <f t="shared" si="9"/>
        <v>196</v>
      </c>
      <c r="D665" s="142" t="s">
        <v>572</v>
      </c>
      <c r="E665" s="142" t="str">
        <f t="shared" si="8"/>
        <v>Os. Przyjaźni</v>
      </c>
      <c r="G665" s="107"/>
      <c r="H665"/>
      <c r="I665" s="107"/>
    </row>
    <row r="666" spans="2:9">
      <c r="B666" s="142">
        <v>197</v>
      </c>
      <c r="C666" s="142">
        <f t="shared" si="9"/>
        <v>197</v>
      </c>
      <c r="D666" s="142" t="s">
        <v>193</v>
      </c>
      <c r="E666" s="142" t="str">
        <f t="shared" si="8"/>
        <v>Krzycka</v>
      </c>
      <c r="G666" s="107"/>
      <c r="H666"/>
      <c r="I666" s="107"/>
    </row>
    <row r="667" spans="2:9">
      <c r="B667" s="142">
        <v>198</v>
      </c>
      <c r="C667" s="142" t="str">
        <f t="shared" si="9"/>
        <v>A39</v>
      </c>
      <c r="D667" s="142" t="s">
        <v>467</v>
      </c>
      <c r="E667" s="142" t="str">
        <f t="shared" si="8"/>
        <v>A39 Racławicka</v>
      </c>
      <c r="G667" s="107"/>
      <c r="H667"/>
      <c r="I667" s="107"/>
    </row>
    <row r="668" spans="2:9" hidden="1">
      <c r="B668" s="107">
        <v>198</v>
      </c>
      <c r="C668" s="107" t="str">
        <f t="shared" si="9"/>
        <v>A39</v>
      </c>
      <c r="D668" s="4" t="s">
        <v>573</v>
      </c>
      <c r="E668" s="10" t="str">
        <f t="shared" si="8"/>
        <v/>
      </c>
      <c r="G668" s="107"/>
      <c r="H668"/>
      <c r="I668" s="107"/>
    </row>
    <row r="669" spans="2:9">
      <c r="B669" s="142">
        <v>199</v>
      </c>
      <c r="C669" s="142">
        <f t="shared" si="9"/>
        <v>199</v>
      </c>
      <c r="D669" s="142" t="s">
        <v>194</v>
      </c>
      <c r="E669" s="142" t="str">
        <f t="shared" si="8"/>
        <v>Wietrzna</v>
      </c>
      <c r="G669" s="107"/>
      <c r="H669"/>
      <c r="I669" s="107"/>
    </row>
    <row r="670" spans="2:9">
      <c r="B670" s="142">
        <v>200</v>
      </c>
      <c r="C670" s="142" t="str">
        <f t="shared" si="9"/>
        <v>A39</v>
      </c>
      <c r="D670" s="142" t="s">
        <v>467</v>
      </c>
      <c r="E670" s="142" t="str">
        <f t="shared" si="8"/>
        <v>A39 Skarbowców</v>
      </c>
      <c r="G670" s="107"/>
      <c r="H670"/>
      <c r="I670" s="107"/>
    </row>
    <row r="671" spans="2:9" hidden="1">
      <c r="B671" s="107">
        <v>200</v>
      </c>
      <c r="C671" s="107" t="str">
        <f t="shared" si="9"/>
        <v>A39</v>
      </c>
      <c r="D671" s="4" t="s">
        <v>574</v>
      </c>
      <c r="E671" s="10" t="str">
        <f t="shared" si="8"/>
        <v/>
      </c>
      <c r="G671" s="107"/>
      <c r="H671"/>
      <c r="I671" s="107"/>
    </row>
    <row r="672" spans="2:9">
      <c r="B672" s="142">
        <v>201</v>
      </c>
      <c r="C672" s="142" t="str">
        <f t="shared" si="9"/>
        <v>A52</v>
      </c>
      <c r="D672" s="142" t="s">
        <v>465</v>
      </c>
      <c r="E672" s="142" t="str">
        <f t="shared" si="8"/>
        <v>A52 Rędzińska</v>
      </c>
      <c r="G672" s="107"/>
      <c r="H672"/>
      <c r="I672" s="107"/>
    </row>
    <row r="673" spans="2:9" hidden="1">
      <c r="B673" s="107">
        <v>201</v>
      </c>
      <c r="C673" s="107" t="str">
        <f t="shared" si="9"/>
        <v>A52</v>
      </c>
      <c r="D673" s="4" t="s">
        <v>575</v>
      </c>
      <c r="E673" s="10" t="str">
        <f t="shared" si="8"/>
        <v/>
      </c>
      <c r="G673" s="107"/>
      <c r="H673"/>
      <c r="I673" s="107"/>
    </row>
    <row r="674" spans="2:9">
      <c r="B674" s="142">
        <v>202</v>
      </c>
      <c r="C674" s="142">
        <f t="shared" si="9"/>
        <v>202</v>
      </c>
      <c r="D674" s="142" t="s">
        <v>576</v>
      </c>
      <c r="E674" s="142" t="str">
        <f t="shared" si="8"/>
        <v>Maślice Małe</v>
      </c>
      <c r="G674" s="107"/>
      <c r="H674"/>
      <c r="I674" s="107"/>
    </row>
    <row r="675" spans="2:9">
      <c r="B675" s="142">
        <v>203</v>
      </c>
      <c r="C675" s="142" t="str">
        <f t="shared" si="9"/>
        <v>A50</v>
      </c>
      <c r="D675" s="142" t="s">
        <v>468</v>
      </c>
      <c r="E675" s="142" t="str">
        <f t="shared" si="8"/>
        <v>A50 Warciańska</v>
      </c>
      <c r="G675" s="107"/>
      <c r="H675"/>
      <c r="I675" s="107"/>
    </row>
    <row r="676" spans="2:9" hidden="1">
      <c r="B676" s="107">
        <v>203</v>
      </c>
      <c r="C676" s="107" t="str">
        <f t="shared" si="9"/>
        <v>A50</v>
      </c>
      <c r="D676" s="4" t="s">
        <v>577</v>
      </c>
      <c r="E676" s="10" t="str">
        <f t="shared" si="8"/>
        <v/>
      </c>
      <c r="G676" s="107"/>
      <c r="H676"/>
      <c r="I676" s="107"/>
    </row>
    <row r="677" spans="2:9">
      <c r="B677" s="142">
        <v>204</v>
      </c>
      <c r="C677" s="142" t="str">
        <f t="shared" si="9"/>
        <v>A50</v>
      </c>
      <c r="D677" s="142" t="s">
        <v>468</v>
      </c>
      <c r="E677" s="142" t="str">
        <f t="shared" si="8"/>
        <v>A50 Suwalska</v>
      </c>
      <c r="G677" s="107"/>
      <c r="H677"/>
      <c r="I677" s="107"/>
    </row>
    <row r="678" spans="2:9" hidden="1">
      <c r="B678" s="107">
        <v>204</v>
      </c>
      <c r="C678" s="107" t="str">
        <f t="shared" si="9"/>
        <v>A50</v>
      </c>
      <c r="D678" s="4" t="s">
        <v>195</v>
      </c>
      <c r="E678" s="10" t="str">
        <f t="shared" si="8"/>
        <v/>
      </c>
      <c r="G678" s="107"/>
      <c r="H678"/>
      <c r="I678" s="107"/>
    </row>
    <row r="679" spans="2:9">
      <c r="B679" s="142">
        <v>205</v>
      </c>
      <c r="C679" s="142">
        <f t="shared" si="9"/>
        <v>205</v>
      </c>
      <c r="D679" s="142" t="s">
        <v>578</v>
      </c>
      <c r="E679" s="142" t="str">
        <f t="shared" si="8"/>
        <v>Maślice</v>
      </c>
      <c r="G679" s="107"/>
      <c r="H679"/>
      <c r="I679" s="107"/>
    </row>
    <row r="680" spans="2:9">
      <c r="B680" s="142">
        <v>206</v>
      </c>
      <c r="C680" s="142" t="str">
        <f t="shared" si="9"/>
        <v>A47</v>
      </c>
      <c r="D680" s="142" t="s">
        <v>469</v>
      </c>
      <c r="E680" s="142" t="str">
        <f t="shared" si="8"/>
        <v>A47 Hammilton Centrum</v>
      </c>
      <c r="G680" s="107"/>
      <c r="H680"/>
      <c r="I680" s="107"/>
    </row>
    <row r="681" spans="2:9" hidden="1">
      <c r="B681" s="107">
        <v>206</v>
      </c>
      <c r="C681" s="107" t="str">
        <f t="shared" si="9"/>
        <v>A47</v>
      </c>
      <c r="D681" s="4" t="s">
        <v>196</v>
      </c>
      <c r="E681" s="10" t="str">
        <f t="shared" si="8"/>
        <v/>
      </c>
      <c r="G681" s="107"/>
      <c r="H681"/>
      <c r="I681" s="107"/>
    </row>
    <row r="682" spans="2:9">
      <c r="B682" s="142">
        <v>207</v>
      </c>
      <c r="C682" s="142" t="str">
        <f t="shared" si="9"/>
        <v>A47</v>
      </c>
      <c r="D682" s="142" t="s">
        <v>469</v>
      </c>
      <c r="E682" s="142" t="str">
        <f t="shared" si="8"/>
        <v>A47 Lubelska</v>
      </c>
      <c r="G682" s="107"/>
      <c r="H682"/>
      <c r="I682" s="107"/>
    </row>
    <row r="683" spans="2:9" hidden="1">
      <c r="B683" s="107">
        <v>207</v>
      </c>
      <c r="C683" s="107" t="str">
        <f t="shared" si="9"/>
        <v>A47</v>
      </c>
      <c r="D683" s="4" t="s">
        <v>197</v>
      </c>
      <c r="E683" s="10" t="str">
        <f t="shared" si="8"/>
        <v/>
      </c>
      <c r="G683" s="107"/>
      <c r="H683"/>
      <c r="I683" s="107"/>
    </row>
    <row r="684" spans="2:9">
      <c r="B684" s="142">
        <v>208</v>
      </c>
      <c r="C684" s="142" t="str">
        <f t="shared" si="9"/>
        <v>A47</v>
      </c>
      <c r="D684" s="142" t="s">
        <v>469</v>
      </c>
      <c r="E684" s="142" t="str">
        <f t="shared" si="8"/>
        <v>A47 Pracze Odrzańskie</v>
      </c>
      <c r="G684" s="107"/>
      <c r="H684"/>
      <c r="I684" s="107"/>
    </row>
    <row r="685" spans="2:9" hidden="1">
      <c r="B685" s="107">
        <v>208</v>
      </c>
      <c r="C685" s="107" t="str">
        <f t="shared" si="9"/>
        <v>A47</v>
      </c>
      <c r="D685" s="4" t="s">
        <v>579</v>
      </c>
      <c r="E685" s="10" t="str">
        <f t="shared" si="8"/>
        <v/>
      </c>
      <c r="G685" s="107"/>
      <c r="H685"/>
      <c r="I685" s="107"/>
    </row>
    <row r="686" spans="2:9">
      <c r="B686" s="142">
        <v>209</v>
      </c>
      <c r="C686" s="142">
        <f t="shared" si="9"/>
        <v>209</v>
      </c>
      <c r="D686" s="142" t="s">
        <v>580</v>
      </c>
      <c r="E686" s="142" t="str">
        <f t="shared" si="8"/>
        <v>Rz. Łękawica</v>
      </c>
      <c r="G686" s="107"/>
      <c r="H686"/>
      <c r="I686" s="107"/>
    </row>
    <row r="687" spans="2:9">
      <c r="B687" s="142">
        <v>210</v>
      </c>
      <c r="C687" s="142">
        <f t="shared" si="9"/>
        <v>210</v>
      </c>
      <c r="D687" s="142" t="s">
        <v>581</v>
      </c>
      <c r="E687" s="142" t="str">
        <f t="shared" si="8"/>
        <v>Janówek</v>
      </c>
      <c r="G687" s="107"/>
      <c r="H687"/>
      <c r="I687" s="107"/>
    </row>
    <row r="688" spans="2:9">
      <c r="B688" s="142">
        <v>211</v>
      </c>
      <c r="C688" s="142" t="str">
        <f t="shared" si="9"/>
        <v>A50</v>
      </c>
      <c r="D688" s="142" t="s">
        <v>468</v>
      </c>
      <c r="E688" s="142" t="str">
        <f t="shared" si="8"/>
        <v>A50 Glinianki</v>
      </c>
      <c r="G688" s="107"/>
      <c r="H688"/>
      <c r="I688" s="107"/>
    </row>
    <row r="689" spans="2:9" hidden="1">
      <c r="B689" s="107">
        <v>211</v>
      </c>
      <c r="C689" s="107" t="str">
        <f t="shared" si="9"/>
        <v>A50</v>
      </c>
      <c r="D689" s="4" t="s">
        <v>104</v>
      </c>
      <c r="E689" s="10" t="str">
        <f t="shared" si="8"/>
        <v/>
      </c>
      <c r="G689" s="107"/>
      <c r="H689"/>
      <c r="I689" s="107"/>
    </row>
    <row r="690" spans="2:9">
      <c r="B690" s="142">
        <v>212</v>
      </c>
      <c r="C690" s="142" t="str">
        <f t="shared" si="9"/>
        <v>A50</v>
      </c>
      <c r="D690" s="142" t="s">
        <v>468</v>
      </c>
      <c r="E690" s="142" t="str">
        <f t="shared" si="8"/>
        <v>A50 Grabowa</v>
      </c>
      <c r="G690" s="107"/>
      <c r="H690"/>
      <c r="I690" s="107"/>
    </row>
    <row r="691" spans="2:9" hidden="1">
      <c r="B691" s="107">
        <v>212</v>
      </c>
      <c r="C691" s="107" t="str">
        <f t="shared" si="9"/>
        <v>A50</v>
      </c>
      <c r="D691" s="4" t="s">
        <v>198</v>
      </c>
      <c r="E691" s="10" t="str">
        <f t="shared" si="8"/>
        <v/>
      </c>
      <c r="G691" s="107"/>
      <c r="H691"/>
      <c r="I691" s="107"/>
    </row>
    <row r="692" spans="2:9">
      <c r="B692" s="142">
        <v>213</v>
      </c>
      <c r="C692" s="142" t="str">
        <f t="shared" si="9"/>
        <v>A50</v>
      </c>
      <c r="D692" s="142" t="s">
        <v>468</v>
      </c>
      <c r="E692" s="142" t="str">
        <f t="shared" si="8"/>
        <v>A50 WUWA2</v>
      </c>
      <c r="G692" s="107"/>
      <c r="H692"/>
      <c r="I692" s="107"/>
    </row>
    <row r="693" spans="2:9" hidden="1">
      <c r="B693" s="107">
        <v>213</v>
      </c>
      <c r="C693" s="107" t="str">
        <f t="shared" si="9"/>
        <v>A50</v>
      </c>
      <c r="D693" s="4" t="s">
        <v>199</v>
      </c>
      <c r="E693" s="10" t="str">
        <f t="shared" si="8"/>
        <v/>
      </c>
      <c r="G693" s="107"/>
      <c r="H693"/>
      <c r="I693" s="107"/>
    </row>
    <row r="694" spans="2:9">
      <c r="B694" s="142">
        <v>214</v>
      </c>
      <c r="C694" s="142" t="str">
        <f t="shared" si="9"/>
        <v>A50</v>
      </c>
      <c r="D694" s="142" t="s">
        <v>468</v>
      </c>
      <c r="E694" s="142" t="str">
        <f t="shared" si="8"/>
        <v>A50 Żernicka</v>
      </c>
      <c r="G694" s="107"/>
      <c r="H694"/>
      <c r="I694" s="107"/>
    </row>
    <row r="695" spans="2:9" hidden="1">
      <c r="B695" s="107">
        <v>214</v>
      </c>
      <c r="C695" s="107" t="str">
        <f t="shared" si="9"/>
        <v>A50</v>
      </c>
      <c r="D695" s="4" t="s">
        <v>582</v>
      </c>
      <c r="E695" s="10" t="str">
        <f t="shared" si="8"/>
        <v/>
      </c>
      <c r="G695" s="107"/>
      <c r="H695"/>
      <c r="I695" s="107"/>
    </row>
    <row r="696" spans="2:9">
      <c r="B696" s="142">
        <v>215</v>
      </c>
      <c r="C696" s="142">
        <f t="shared" si="9"/>
        <v>215</v>
      </c>
      <c r="D696" s="142" t="s">
        <v>583</v>
      </c>
      <c r="E696" s="142" t="str">
        <f t="shared" si="8"/>
        <v>Szpital Stabłowice</v>
      </c>
      <c r="G696" s="107"/>
      <c r="H696"/>
      <c r="I696" s="107"/>
    </row>
    <row r="697" spans="2:9">
      <c r="B697" s="142">
        <v>216</v>
      </c>
      <c r="C697" s="142" t="str">
        <f t="shared" si="9"/>
        <v>A32</v>
      </c>
      <c r="D697" s="142" t="s">
        <v>470</v>
      </c>
      <c r="E697" s="142" t="str">
        <f t="shared" si="8"/>
        <v>A32 Kamiennogórska</v>
      </c>
      <c r="G697" s="107"/>
      <c r="H697"/>
      <c r="I697" s="107"/>
    </row>
    <row r="698" spans="2:9" hidden="1">
      <c r="B698" s="107">
        <v>216</v>
      </c>
      <c r="C698" s="107" t="str">
        <f t="shared" si="9"/>
        <v>A32</v>
      </c>
      <c r="D698" s="4" t="s">
        <v>584</v>
      </c>
      <c r="E698" s="10" t="str">
        <f t="shared" si="8"/>
        <v/>
      </c>
      <c r="G698" s="107"/>
      <c r="H698"/>
      <c r="I698" s="107"/>
    </row>
    <row r="699" spans="2:9">
      <c r="B699" s="142">
        <v>217</v>
      </c>
      <c r="C699" s="142">
        <f t="shared" si="9"/>
        <v>217</v>
      </c>
      <c r="D699" s="142" t="s">
        <v>585</v>
      </c>
      <c r="E699" s="142" t="str">
        <f t="shared" si="8"/>
        <v>Złotniki</v>
      </c>
      <c r="G699" s="107"/>
      <c r="H699"/>
      <c r="I699" s="107"/>
    </row>
    <row r="700" spans="2:9">
      <c r="B700" s="142">
        <v>218</v>
      </c>
      <c r="C700" s="142">
        <f t="shared" si="9"/>
        <v>218</v>
      </c>
      <c r="D700" s="142" t="s">
        <v>200</v>
      </c>
      <c r="E700" s="142" t="str">
        <f t="shared" si="8"/>
        <v>Starogajowa</v>
      </c>
      <c r="G700" s="107"/>
      <c r="H700"/>
      <c r="I700" s="107"/>
    </row>
    <row r="701" spans="2:9">
      <c r="B701" s="142">
        <v>219</v>
      </c>
      <c r="C701" s="142">
        <f t="shared" si="9"/>
        <v>219</v>
      </c>
      <c r="D701" s="142" t="s">
        <v>586</v>
      </c>
      <c r="E701" s="142" t="str">
        <f t="shared" ref="E701:E764" si="10">IF(B701=B702,CONCATENATE(D701," ",D702),IF(B701=B700,"",D701))</f>
        <v>Stabłowice Działki</v>
      </c>
      <c r="G701" s="107"/>
      <c r="H701"/>
      <c r="I701" s="107"/>
    </row>
    <row r="702" spans="2:9">
      <c r="B702" s="142">
        <v>220</v>
      </c>
      <c r="C702" s="142" t="str">
        <f t="shared" ref="C702:C765" si="11">IFERROR(VLOOKUP(B702,$E$2:$F$197,2,FALSE),B702)</f>
        <v>A50</v>
      </c>
      <c r="D702" s="142" t="s">
        <v>468</v>
      </c>
      <c r="E702" s="142" t="str">
        <f t="shared" si="10"/>
        <v>A50 Stabłowice</v>
      </c>
      <c r="G702" s="107"/>
      <c r="H702"/>
      <c r="I702" s="107"/>
    </row>
    <row r="703" spans="2:9" hidden="1">
      <c r="B703" s="107">
        <v>220</v>
      </c>
      <c r="C703" s="107" t="str">
        <f t="shared" si="11"/>
        <v>A50</v>
      </c>
      <c r="D703" s="4" t="s">
        <v>587</v>
      </c>
      <c r="E703" s="10" t="str">
        <f t="shared" si="10"/>
        <v/>
      </c>
      <c r="G703" s="107"/>
      <c r="H703"/>
      <c r="I703" s="107"/>
    </row>
    <row r="704" spans="2:9">
      <c r="B704" s="142">
        <v>221</v>
      </c>
      <c r="C704" s="142">
        <f t="shared" si="11"/>
        <v>221</v>
      </c>
      <c r="D704" s="142" t="s">
        <v>588</v>
      </c>
      <c r="E704" s="142" t="str">
        <f t="shared" si="10"/>
        <v>Chwiałkowska</v>
      </c>
      <c r="G704" s="107"/>
      <c r="H704"/>
      <c r="I704" s="107"/>
    </row>
    <row r="705" spans="2:9">
      <c r="B705" s="142">
        <v>222</v>
      </c>
      <c r="C705" s="142">
        <f t="shared" si="11"/>
        <v>222</v>
      </c>
      <c r="D705" s="142" t="s">
        <v>201</v>
      </c>
      <c r="E705" s="142" t="str">
        <f t="shared" si="10"/>
        <v>Wel-Tex</v>
      </c>
      <c r="G705" s="107"/>
      <c r="H705"/>
      <c r="I705" s="107"/>
    </row>
    <row r="706" spans="2:9">
      <c r="B706" s="142">
        <v>223</v>
      </c>
      <c r="C706" s="142" t="str">
        <f t="shared" si="11"/>
        <v>A50</v>
      </c>
      <c r="D706" s="142" t="s">
        <v>468</v>
      </c>
      <c r="E706" s="142" t="str">
        <f t="shared" si="10"/>
        <v>A50 Marszowice</v>
      </c>
      <c r="G706" s="107"/>
      <c r="H706"/>
      <c r="I706" s="107"/>
    </row>
    <row r="707" spans="2:9" hidden="1">
      <c r="B707" s="107">
        <v>223</v>
      </c>
      <c r="C707" s="107" t="str">
        <f t="shared" si="11"/>
        <v>A50</v>
      </c>
      <c r="D707" s="4" t="s">
        <v>202</v>
      </c>
      <c r="E707" s="10" t="str">
        <f t="shared" si="10"/>
        <v/>
      </c>
      <c r="G707" s="107"/>
      <c r="H707"/>
      <c r="I707" s="107"/>
    </row>
    <row r="708" spans="2:9">
      <c r="B708" s="142">
        <v>224</v>
      </c>
      <c r="C708" s="142" t="str">
        <f t="shared" si="11"/>
        <v>A50</v>
      </c>
      <c r="D708" s="142" t="s">
        <v>468</v>
      </c>
      <c r="E708" s="142" t="str">
        <f t="shared" si="10"/>
        <v>A50 Gwizdanowska</v>
      </c>
      <c r="G708" s="107"/>
      <c r="H708"/>
      <c r="I708" s="107"/>
    </row>
    <row r="709" spans="2:9" hidden="1">
      <c r="B709" s="107">
        <v>224</v>
      </c>
      <c r="C709" s="107" t="str">
        <f t="shared" si="11"/>
        <v>A50</v>
      </c>
      <c r="D709" s="4" t="s">
        <v>203</v>
      </c>
      <c r="E709" s="10" t="str">
        <f t="shared" si="10"/>
        <v/>
      </c>
      <c r="G709" s="107"/>
      <c r="H709"/>
      <c r="I709" s="107"/>
    </row>
    <row r="710" spans="2:9">
      <c r="B710" s="142">
        <v>225</v>
      </c>
      <c r="C710" s="142" t="str">
        <f t="shared" si="11"/>
        <v>A50</v>
      </c>
      <c r="D710" s="142" t="s">
        <v>468</v>
      </c>
      <c r="E710" s="142" t="str">
        <f t="shared" si="10"/>
        <v>A50 Marszowice cmentarz</v>
      </c>
      <c r="G710" s="107"/>
      <c r="H710"/>
      <c r="I710" s="107"/>
    </row>
    <row r="711" spans="2:9" hidden="1">
      <c r="B711" s="107">
        <v>225</v>
      </c>
      <c r="C711" s="107" t="str">
        <f t="shared" si="11"/>
        <v>A50</v>
      </c>
      <c r="D711" s="4" t="s">
        <v>204</v>
      </c>
      <c r="E711" s="10" t="str">
        <f t="shared" si="10"/>
        <v/>
      </c>
      <c r="G711" s="107"/>
      <c r="H711"/>
      <c r="I711" s="107"/>
    </row>
    <row r="712" spans="2:9">
      <c r="B712" s="142">
        <v>226</v>
      </c>
      <c r="C712" s="142" t="str">
        <f t="shared" si="11"/>
        <v>A50</v>
      </c>
      <c r="D712" s="142" t="s">
        <v>468</v>
      </c>
      <c r="E712" s="142" t="str">
        <f t="shared" si="10"/>
        <v>A50 Marszowice Malownicze</v>
      </c>
      <c r="G712" s="107"/>
      <c r="H712"/>
      <c r="I712" s="107"/>
    </row>
    <row r="713" spans="2:9" hidden="1">
      <c r="B713" s="107">
        <v>226</v>
      </c>
      <c r="C713" s="107" t="str">
        <f t="shared" si="11"/>
        <v>A50</v>
      </c>
      <c r="D713" s="4" t="s">
        <v>205</v>
      </c>
      <c r="E713" s="10" t="str">
        <f t="shared" si="10"/>
        <v/>
      </c>
      <c r="G713" s="107"/>
      <c r="H713"/>
      <c r="I713" s="107"/>
    </row>
    <row r="714" spans="2:9">
      <c r="B714" s="142">
        <v>227</v>
      </c>
      <c r="C714" s="142" t="str">
        <f t="shared" si="11"/>
        <v>A50</v>
      </c>
      <c r="D714" s="142" t="s">
        <v>468</v>
      </c>
      <c r="E714" s="142" t="str">
        <f t="shared" si="10"/>
        <v>A50 Las Mokrzański</v>
      </c>
      <c r="G714" s="107"/>
      <c r="H714"/>
      <c r="I714" s="107"/>
    </row>
    <row r="715" spans="2:9" hidden="1">
      <c r="B715" s="107">
        <v>227</v>
      </c>
      <c r="C715" s="107" t="str">
        <f t="shared" si="11"/>
        <v>A50</v>
      </c>
      <c r="D715" s="4" t="s">
        <v>589</v>
      </c>
      <c r="E715" s="10" t="str">
        <f t="shared" si="10"/>
        <v/>
      </c>
      <c r="G715" s="107"/>
      <c r="H715"/>
      <c r="I715" s="107"/>
    </row>
    <row r="716" spans="2:9">
      <c r="B716" s="142">
        <v>228</v>
      </c>
      <c r="C716" s="142">
        <f t="shared" si="11"/>
        <v>228</v>
      </c>
      <c r="D716" s="142" t="s">
        <v>590</v>
      </c>
      <c r="E716" s="142" t="str">
        <f t="shared" si="10"/>
        <v>Krępicka</v>
      </c>
      <c r="G716" s="107"/>
      <c r="H716"/>
      <c r="I716" s="107"/>
    </row>
    <row r="717" spans="2:9">
      <c r="B717" s="142">
        <v>229</v>
      </c>
      <c r="C717" s="142">
        <f t="shared" si="11"/>
        <v>229</v>
      </c>
      <c r="D717" s="142" t="s">
        <v>591</v>
      </c>
      <c r="E717" s="142" t="str">
        <f t="shared" si="10"/>
        <v>Jeleniogórska</v>
      </c>
      <c r="G717" s="107"/>
      <c r="H717"/>
      <c r="I717" s="107"/>
    </row>
    <row r="718" spans="2:9">
      <c r="B718" s="142">
        <v>230</v>
      </c>
      <c r="C718" s="142" t="str">
        <f t="shared" si="11"/>
        <v>A31</v>
      </c>
      <c r="D718" s="142" t="s">
        <v>471</v>
      </c>
      <c r="E718" s="142" t="str">
        <f t="shared" si="10"/>
        <v>A31 Leśnica</v>
      </c>
      <c r="G718" s="107"/>
      <c r="H718"/>
      <c r="I718" s="107"/>
    </row>
    <row r="719" spans="2:9" hidden="1">
      <c r="B719" s="107">
        <v>230</v>
      </c>
      <c r="C719" s="107" t="str">
        <f t="shared" si="11"/>
        <v>A31</v>
      </c>
      <c r="D719" s="4" t="s">
        <v>592</v>
      </c>
      <c r="E719" s="10" t="str">
        <f t="shared" si="10"/>
        <v/>
      </c>
      <c r="G719" s="107"/>
      <c r="H719"/>
      <c r="I719" s="107"/>
    </row>
    <row r="720" spans="2:9">
      <c r="B720" s="142">
        <v>231</v>
      </c>
      <c r="C720" s="142" t="str">
        <f t="shared" si="11"/>
        <v>A32</v>
      </c>
      <c r="D720" s="142" t="s">
        <v>470</v>
      </c>
      <c r="E720" s="142" t="str">
        <f t="shared" si="10"/>
        <v>A32 Wielkopolska</v>
      </c>
      <c r="G720" s="107"/>
      <c r="H720"/>
      <c r="I720" s="107"/>
    </row>
    <row r="721" spans="2:9" hidden="1">
      <c r="B721" s="107">
        <v>231</v>
      </c>
      <c r="C721" s="107" t="str">
        <f t="shared" si="11"/>
        <v>A32</v>
      </c>
      <c r="D721" s="4" t="s">
        <v>206</v>
      </c>
      <c r="E721" s="10" t="str">
        <f t="shared" si="10"/>
        <v/>
      </c>
      <c r="G721" s="107"/>
      <c r="H721"/>
      <c r="I721" s="107"/>
    </row>
    <row r="722" spans="2:9">
      <c r="B722" s="142">
        <v>232</v>
      </c>
      <c r="C722" s="142" t="str">
        <f t="shared" si="11"/>
        <v>A31</v>
      </c>
      <c r="D722" s="142" t="s">
        <v>471</v>
      </c>
      <c r="E722" s="142" t="str">
        <f t="shared" si="10"/>
        <v>A31 Skoczylasa/Rubczaka</v>
      </c>
      <c r="G722" s="107"/>
      <c r="H722"/>
      <c r="I722" s="107"/>
    </row>
    <row r="723" spans="2:9" hidden="1">
      <c r="B723" s="107">
        <v>232</v>
      </c>
      <c r="C723" s="107" t="str">
        <f t="shared" si="11"/>
        <v>A31</v>
      </c>
      <c r="D723" s="4" t="s">
        <v>207</v>
      </c>
      <c r="E723" s="10" t="str">
        <f t="shared" si="10"/>
        <v/>
      </c>
      <c r="G723" s="107"/>
      <c r="H723"/>
      <c r="I723" s="107"/>
    </row>
    <row r="724" spans="2:9">
      <c r="B724" s="142">
        <v>233</v>
      </c>
      <c r="C724" s="142" t="str">
        <f t="shared" si="11"/>
        <v>A50</v>
      </c>
      <c r="D724" s="142" t="s">
        <v>468</v>
      </c>
      <c r="E724" s="142" t="str">
        <f t="shared" si="10"/>
        <v>A50 Wojska Polskiego</v>
      </c>
      <c r="G724" s="107"/>
      <c r="H724"/>
      <c r="I724" s="107"/>
    </row>
    <row r="725" spans="2:9" hidden="1">
      <c r="B725" s="107">
        <v>233</v>
      </c>
      <c r="C725" s="107" t="str">
        <f t="shared" si="11"/>
        <v>A50</v>
      </c>
      <c r="D725" s="4" t="s">
        <v>208</v>
      </c>
      <c r="E725" s="10" t="str">
        <f t="shared" si="10"/>
        <v/>
      </c>
      <c r="G725" s="107"/>
      <c r="H725"/>
      <c r="I725" s="107"/>
    </row>
    <row r="726" spans="2:9">
      <c r="B726" s="142">
        <v>234</v>
      </c>
      <c r="C726" s="142">
        <f t="shared" si="11"/>
        <v>234</v>
      </c>
      <c r="D726" s="142" t="s">
        <v>209</v>
      </c>
      <c r="E726" s="142" t="str">
        <f t="shared" si="10"/>
        <v>Pustki</v>
      </c>
      <c r="G726" s="107"/>
      <c r="H726"/>
      <c r="I726" s="107"/>
    </row>
    <row r="727" spans="2:9">
      <c r="B727" s="142">
        <v>235</v>
      </c>
      <c r="C727" s="142" t="str">
        <f t="shared" si="11"/>
        <v>A50</v>
      </c>
      <c r="D727" s="142" t="s">
        <v>468</v>
      </c>
      <c r="E727" s="142" t="str">
        <f t="shared" si="10"/>
        <v>A50 Mokrzańska</v>
      </c>
      <c r="G727" s="107"/>
      <c r="H727"/>
      <c r="I727" s="107"/>
    </row>
    <row r="728" spans="2:9" hidden="1">
      <c r="B728" s="107">
        <v>235</v>
      </c>
      <c r="C728" s="107" t="str">
        <f t="shared" si="11"/>
        <v>A50</v>
      </c>
      <c r="D728" s="4" t="s">
        <v>593</v>
      </c>
      <c r="E728" s="10" t="str">
        <f t="shared" si="10"/>
        <v/>
      </c>
      <c r="G728" s="107"/>
      <c r="H728"/>
      <c r="I728" s="107"/>
    </row>
    <row r="729" spans="2:9">
      <c r="B729" s="142">
        <v>236</v>
      </c>
      <c r="C729" s="142">
        <f t="shared" si="11"/>
        <v>236</v>
      </c>
      <c r="D729" s="142" t="s">
        <v>210</v>
      </c>
      <c r="E729" s="142" t="str">
        <f t="shared" si="10"/>
        <v>Kresowa</v>
      </c>
      <c r="G729" s="107"/>
      <c r="H729"/>
      <c r="I729" s="107"/>
    </row>
    <row r="730" spans="2:9">
      <c r="B730" s="142">
        <v>237</v>
      </c>
      <c r="C730" s="142">
        <f t="shared" si="11"/>
        <v>237</v>
      </c>
      <c r="D730" s="142" t="s">
        <v>594</v>
      </c>
      <c r="E730" s="142" t="str">
        <f t="shared" si="10"/>
        <v>Lutyńska</v>
      </c>
      <c r="G730" s="107"/>
      <c r="H730"/>
      <c r="I730" s="107"/>
    </row>
    <row r="731" spans="2:9">
      <c r="B731" s="142">
        <v>238</v>
      </c>
      <c r="C731" s="142" t="str">
        <f t="shared" si="11"/>
        <v>A50</v>
      </c>
      <c r="D731" s="142" t="s">
        <v>468</v>
      </c>
      <c r="E731" s="142" t="str">
        <f t="shared" si="10"/>
        <v>A50 Żar</v>
      </c>
      <c r="G731" s="107"/>
      <c r="H731"/>
      <c r="I731" s="107"/>
    </row>
    <row r="732" spans="2:9" hidden="1">
      <c r="B732" s="107">
        <v>238</v>
      </c>
      <c r="C732" s="107" t="str">
        <f t="shared" si="11"/>
        <v>A50</v>
      </c>
      <c r="D732" s="4" t="s">
        <v>595</v>
      </c>
      <c r="E732" s="10" t="str">
        <f t="shared" si="10"/>
        <v/>
      </c>
      <c r="G732" s="107"/>
      <c r="H732"/>
      <c r="I732" s="107"/>
    </row>
    <row r="733" spans="2:9">
      <c r="B733" s="142">
        <v>239</v>
      </c>
      <c r="C733" s="142">
        <f t="shared" si="11"/>
        <v>239</v>
      </c>
      <c r="D733" s="142" t="s">
        <v>596</v>
      </c>
      <c r="E733" s="142" t="str">
        <f t="shared" si="10"/>
        <v>Las Ratyński</v>
      </c>
      <c r="G733" s="107"/>
      <c r="H733"/>
      <c r="I733" s="107"/>
    </row>
    <row r="734" spans="2:9">
      <c r="B734" s="142">
        <v>240</v>
      </c>
      <c r="C734" s="142" t="str">
        <f t="shared" si="11"/>
        <v>A35</v>
      </c>
      <c r="D734" s="142" t="s">
        <v>472</v>
      </c>
      <c r="E734" s="142" t="str">
        <f t="shared" si="10"/>
        <v>A35 Ratyń</v>
      </c>
      <c r="G734" s="107"/>
      <c r="H734"/>
      <c r="I734" s="107"/>
    </row>
    <row r="735" spans="2:9" hidden="1">
      <c r="B735" s="107">
        <v>240</v>
      </c>
      <c r="C735" s="107" t="str">
        <f t="shared" si="11"/>
        <v>A35</v>
      </c>
      <c r="D735" s="4" t="s">
        <v>597</v>
      </c>
      <c r="E735" s="10" t="str">
        <f t="shared" si="10"/>
        <v/>
      </c>
      <c r="G735" s="107"/>
      <c r="H735"/>
      <c r="I735" s="107"/>
    </row>
    <row r="736" spans="2:9">
      <c r="B736" s="142">
        <v>241</v>
      </c>
      <c r="C736" s="142" t="str">
        <f t="shared" si="11"/>
        <v>A35</v>
      </c>
      <c r="D736" s="142" t="s">
        <v>472</v>
      </c>
      <c r="E736" s="142" t="str">
        <f t="shared" si="10"/>
        <v>A35 Jarnołtów</v>
      </c>
      <c r="G736" s="107"/>
      <c r="H736"/>
      <c r="I736" s="107"/>
    </row>
    <row r="737" spans="2:9" hidden="1">
      <c r="B737" s="107">
        <v>241</v>
      </c>
      <c r="C737" s="107" t="str">
        <f t="shared" si="11"/>
        <v>A35</v>
      </c>
      <c r="D737" s="4" t="s">
        <v>598</v>
      </c>
      <c r="E737" s="10" t="str">
        <f t="shared" si="10"/>
        <v/>
      </c>
      <c r="G737" s="107"/>
      <c r="H737"/>
      <c r="I737" s="107"/>
    </row>
    <row r="738" spans="2:9">
      <c r="B738" s="142">
        <v>242</v>
      </c>
      <c r="C738" s="142" t="str">
        <f t="shared" si="11"/>
        <v>A35</v>
      </c>
      <c r="D738" s="142" t="s">
        <v>472</v>
      </c>
      <c r="E738" s="142" t="str">
        <f t="shared" si="10"/>
        <v>A35 Jerzmanowo</v>
      </c>
      <c r="G738" s="107"/>
      <c r="H738"/>
      <c r="I738" s="107"/>
    </row>
    <row r="739" spans="2:9" hidden="1">
      <c r="B739" s="107">
        <v>242</v>
      </c>
      <c r="C739" s="107" t="str">
        <f t="shared" si="11"/>
        <v>A35</v>
      </c>
      <c r="D739" s="4" t="s">
        <v>211</v>
      </c>
      <c r="E739" s="10" t="str">
        <f t="shared" si="10"/>
        <v/>
      </c>
      <c r="G739" s="107"/>
      <c r="H739"/>
      <c r="I739" s="107"/>
    </row>
    <row r="740" spans="2:9">
      <c r="B740" s="142">
        <v>243</v>
      </c>
      <c r="C740" s="142" t="str">
        <f t="shared" si="11"/>
        <v>A50</v>
      </c>
      <c r="D740" s="142" t="s">
        <v>468</v>
      </c>
      <c r="E740" s="142" t="str">
        <f t="shared" si="10"/>
        <v>A50 ZCh Złotniki</v>
      </c>
      <c r="G740" s="107"/>
      <c r="H740"/>
      <c r="I740" s="107"/>
    </row>
    <row r="741" spans="2:9" hidden="1">
      <c r="B741" s="107">
        <v>243</v>
      </c>
      <c r="C741" s="107" t="str">
        <f t="shared" si="11"/>
        <v>A50</v>
      </c>
      <c r="D741" s="4" t="s">
        <v>599</v>
      </c>
      <c r="E741" s="10" t="str">
        <f t="shared" si="10"/>
        <v/>
      </c>
      <c r="G741" s="107"/>
      <c r="H741"/>
      <c r="I741" s="107"/>
    </row>
    <row r="742" spans="2:9">
      <c r="B742" s="142">
        <v>244</v>
      </c>
      <c r="C742" s="142" t="str">
        <f t="shared" si="11"/>
        <v>A50</v>
      </c>
      <c r="D742" s="142" t="s">
        <v>468</v>
      </c>
      <c r="E742" s="142" t="str">
        <f t="shared" si="10"/>
        <v>A50 Jerzmanowska</v>
      </c>
      <c r="G742" s="107"/>
      <c r="H742"/>
      <c r="I742" s="107"/>
    </row>
    <row r="743" spans="2:9" hidden="1">
      <c r="B743" s="107">
        <v>244</v>
      </c>
      <c r="C743" s="107" t="str">
        <f t="shared" si="11"/>
        <v>A50</v>
      </c>
      <c r="D743" s="4" t="s">
        <v>212</v>
      </c>
      <c r="E743" s="10" t="str">
        <f t="shared" si="10"/>
        <v/>
      </c>
      <c r="G743" s="107"/>
      <c r="H743"/>
      <c r="I743" s="107"/>
    </row>
    <row r="744" spans="2:9">
      <c r="B744" s="142">
        <v>245</v>
      </c>
      <c r="C744" s="142" t="str">
        <f t="shared" si="11"/>
        <v>A50</v>
      </c>
      <c r="D744" s="142" t="s">
        <v>468</v>
      </c>
      <c r="E744" s="142" t="str">
        <f t="shared" si="10"/>
        <v>A50 Jerzmanowska (Baza)</v>
      </c>
      <c r="G744" s="107"/>
      <c r="H744"/>
      <c r="I744" s="107"/>
    </row>
    <row r="745" spans="2:9" hidden="1">
      <c r="B745" s="107">
        <v>245</v>
      </c>
      <c r="C745" s="107" t="str">
        <f t="shared" si="11"/>
        <v>A50</v>
      </c>
      <c r="D745" s="4" t="s">
        <v>213</v>
      </c>
      <c r="E745" s="10" t="str">
        <f t="shared" si="10"/>
        <v/>
      </c>
      <c r="G745" s="107"/>
      <c r="H745"/>
      <c r="I745" s="107"/>
    </row>
    <row r="746" spans="2:9">
      <c r="B746" s="142">
        <v>246</v>
      </c>
      <c r="C746" s="142" t="str">
        <f t="shared" si="11"/>
        <v>A50</v>
      </c>
      <c r="D746" s="142" t="s">
        <v>468</v>
      </c>
      <c r="E746" s="142" t="str">
        <f t="shared" si="10"/>
        <v>A50 Przybyły</v>
      </c>
      <c r="G746" s="107"/>
      <c r="H746"/>
      <c r="I746" s="107"/>
    </row>
    <row r="747" spans="2:9" hidden="1">
      <c r="B747" s="107">
        <v>246</v>
      </c>
      <c r="C747" s="107" t="str">
        <f t="shared" si="11"/>
        <v>A50</v>
      </c>
      <c r="D747" s="4" t="s">
        <v>600</v>
      </c>
      <c r="E747" s="10" t="str">
        <f t="shared" si="10"/>
        <v/>
      </c>
      <c r="G747" s="107"/>
      <c r="H747"/>
      <c r="I747" s="107"/>
    </row>
    <row r="748" spans="2:9">
      <c r="B748" s="142">
        <v>247</v>
      </c>
      <c r="C748" s="142">
        <f t="shared" si="11"/>
        <v>247</v>
      </c>
      <c r="D748" s="142" t="s">
        <v>601</v>
      </c>
      <c r="E748" s="142" t="str">
        <f t="shared" si="10"/>
        <v>Żerniki</v>
      </c>
      <c r="G748" s="107"/>
      <c r="H748"/>
      <c r="I748" s="107"/>
    </row>
    <row r="749" spans="2:9">
      <c r="B749" s="142">
        <v>248</v>
      </c>
      <c r="C749" s="142" t="str">
        <f t="shared" si="11"/>
        <v>A36</v>
      </c>
      <c r="D749" s="142" t="s">
        <v>473</v>
      </c>
      <c r="E749" s="142" t="str">
        <f t="shared" si="10"/>
        <v>A36 Graniczna/Zagłoby</v>
      </c>
      <c r="G749" s="107"/>
      <c r="H749"/>
      <c r="I749" s="107"/>
    </row>
    <row r="750" spans="2:9" hidden="1">
      <c r="B750" s="107">
        <v>248</v>
      </c>
      <c r="C750" s="107" t="str">
        <f t="shared" si="11"/>
        <v>A36</v>
      </c>
      <c r="D750" s="4" t="s">
        <v>602</v>
      </c>
      <c r="E750" s="10" t="str">
        <f t="shared" si="10"/>
        <v/>
      </c>
      <c r="G750" s="107"/>
      <c r="H750"/>
      <c r="I750" s="107"/>
    </row>
    <row r="751" spans="2:9">
      <c r="B751" s="142">
        <v>249</v>
      </c>
      <c r="C751" s="142" t="str">
        <f t="shared" si="11"/>
        <v>A36</v>
      </c>
      <c r="D751" s="142" t="s">
        <v>473</v>
      </c>
      <c r="E751" s="142" t="str">
        <f t="shared" si="10"/>
        <v>A36 Strachowicka</v>
      </c>
      <c r="G751" s="107"/>
      <c r="H751"/>
      <c r="I751" s="107"/>
    </row>
    <row r="752" spans="2:9" hidden="1">
      <c r="B752" s="107">
        <v>249</v>
      </c>
      <c r="C752" s="107" t="str">
        <f t="shared" si="11"/>
        <v>A36</v>
      </c>
      <c r="D752" s="4" t="s">
        <v>214</v>
      </c>
      <c r="E752" s="10" t="str">
        <f t="shared" si="10"/>
        <v/>
      </c>
      <c r="G752" s="107"/>
      <c r="H752"/>
      <c r="I752" s="107"/>
    </row>
    <row r="753" spans="2:9">
      <c r="B753" s="142">
        <v>250</v>
      </c>
      <c r="C753" s="142" t="str">
        <f t="shared" si="11"/>
        <v>A35</v>
      </c>
      <c r="D753" s="142" t="s">
        <v>472</v>
      </c>
      <c r="E753" s="142" t="str">
        <f t="shared" si="10"/>
        <v>A35 Osiniec</v>
      </c>
      <c r="G753" s="107"/>
      <c r="H753"/>
      <c r="I753" s="107"/>
    </row>
    <row r="754" spans="2:9" hidden="1">
      <c r="B754" s="107">
        <v>250</v>
      </c>
      <c r="C754" s="107" t="str">
        <f t="shared" si="11"/>
        <v>A35</v>
      </c>
      <c r="D754" s="4" t="s">
        <v>215</v>
      </c>
      <c r="E754" s="10" t="str">
        <f t="shared" si="10"/>
        <v/>
      </c>
      <c r="G754" s="107"/>
      <c r="H754"/>
      <c r="I754" s="107"/>
    </row>
    <row r="755" spans="2:9">
      <c r="B755" s="142">
        <v>251</v>
      </c>
      <c r="C755" s="142" t="str">
        <f t="shared" si="11"/>
        <v>A36</v>
      </c>
      <c r="D755" s="142" t="s">
        <v>473</v>
      </c>
      <c r="E755" s="142" t="str">
        <f t="shared" si="10"/>
        <v>A36 Rdestowa</v>
      </c>
      <c r="G755" s="107"/>
      <c r="H755"/>
      <c r="I755" s="107"/>
    </row>
    <row r="756" spans="2:9" hidden="1">
      <c r="B756" s="107">
        <v>251</v>
      </c>
      <c r="C756" s="107" t="str">
        <f t="shared" si="11"/>
        <v>A36</v>
      </c>
      <c r="D756" s="4" t="s">
        <v>216</v>
      </c>
      <c r="E756" s="10" t="str">
        <f t="shared" si="10"/>
        <v/>
      </c>
      <c r="G756" s="107"/>
      <c r="H756"/>
      <c r="I756" s="107"/>
    </row>
    <row r="757" spans="2:9">
      <c r="B757" s="142">
        <v>252</v>
      </c>
      <c r="C757" s="142" t="str">
        <f t="shared" si="11"/>
        <v>A36</v>
      </c>
      <c r="D757" s="142" t="s">
        <v>473</v>
      </c>
      <c r="E757" s="142" t="str">
        <f t="shared" si="10"/>
        <v>A36 Strachowice/Port Lotn.</v>
      </c>
      <c r="G757" s="107"/>
      <c r="H757"/>
      <c r="I757" s="107"/>
    </row>
    <row r="758" spans="2:9" hidden="1">
      <c r="B758" s="107">
        <v>252</v>
      </c>
      <c r="C758" s="107" t="str">
        <f t="shared" si="11"/>
        <v>A36</v>
      </c>
      <c r="D758" s="4" t="s">
        <v>217</v>
      </c>
      <c r="E758" s="10" t="str">
        <f t="shared" si="10"/>
        <v/>
      </c>
      <c r="G758" s="107"/>
      <c r="H758"/>
      <c r="I758" s="107"/>
    </row>
    <row r="759" spans="2:9">
      <c r="B759" s="142">
        <v>253</v>
      </c>
      <c r="C759" s="142">
        <f t="shared" si="11"/>
        <v>253</v>
      </c>
      <c r="D759" s="142" t="s">
        <v>218</v>
      </c>
      <c r="E759" s="142" t="str">
        <f t="shared" si="10"/>
        <v>Graniczna/Rakietowa</v>
      </c>
      <c r="G759" s="107"/>
      <c r="H759"/>
      <c r="I759" s="107"/>
    </row>
    <row r="760" spans="2:9">
      <c r="B760" s="142">
        <v>254</v>
      </c>
      <c r="C760" s="142" t="str">
        <f t="shared" si="11"/>
        <v>A36</v>
      </c>
      <c r="D760" s="142" t="s">
        <v>473</v>
      </c>
      <c r="E760" s="142" t="str">
        <f t="shared" si="10"/>
        <v>A36 Tor Rakietowa</v>
      </c>
      <c r="G760" s="107"/>
      <c r="H760"/>
      <c r="I760" s="107"/>
    </row>
    <row r="761" spans="2:9" hidden="1">
      <c r="B761" s="107">
        <v>254</v>
      </c>
      <c r="C761" s="107" t="str">
        <f t="shared" si="11"/>
        <v>A36</v>
      </c>
      <c r="D761" s="4" t="s">
        <v>219</v>
      </c>
      <c r="E761" s="10" t="str">
        <f t="shared" si="10"/>
        <v/>
      </c>
      <c r="G761" s="107"/>
      <c r="H761"/>
      <c r="I761" s="107"/>
    </row>
    <row r="762" spans="2:9">
      <c r="B762" s="142">
        <v>255</v>
      </c>
      <c r="C762" s="142" t="str">
        <f t="shared" si="11"/>
        <v>A41</v>
      </c>
      <c r="D762" s="142" t="s">
        <v>466</v>
      </c>
      <c r="E762" s="142" t="str">
        <f t="shared" si="10"/>
        <v>A41 Partynice</v>
      </c>
      <c r="G762" s="107"/>
      <c r="H762"/>
      <c r="I762" s="107"/>
    </row>
    <row r="763" spans="2:9" hidden="1">
      <c r="B763" s="107">
        <v>255</v>
      </c>
      <c r="C763" s="107" t="str">
        <f t="shared" si="11"/>
        <v>A41</v>
      </c>
      <c r="D763" s="4" t="s">
        <v>220</v>
      </c>
      <c r="E763" s="10" t="str">
        <f t="shared" si="10"/>
        <v/>
      </c>
      <c r="G763" s="107"/>
      <c r="H763"/>
      <c r="I763" s="107"/>
    </row>
    <row r="764" spans="2:9">
      <c r="B764" s="142">
        <v>256</v>
      </c>
      <c r="C764" s="142">
        <f t="shared" si="11"/>
        <v>256</v>
      </c>
      <c r="D764" s="142" t="s">
        <v>221</v>
      </c>
      <c r="E764" s="142" t="str">
        <f t="shared" si="10"/>
        <v>Maczka</v>
      </c>
      <c r="G764" s="107"/>
      <c r="H764"/>
      <c r="I764" s="107"/>
    </row>
    <row r="765" spans="2:9">
      <c r="B765" s="142">
        <v>257</v>
      </c>
      <c r="C765" s="142" t="str">
        <f t="shared" si="11"/>
        <v>A42</v>
      </c>
      <c r="D765" s="142" t="s">
        <v>474</v>
      </c>
      <c r="E765" s="142" t="str">
        <f t="shared" ref="E765:E828" si="12">IF(B765=B766,CONCATENATE(D765," ",D766),IF(B765=B764,"",D765))</f>
        <v>A42 Agrestowa</v>
      </c>
      <c r="G765" s="107"/>
      <c r="H765"/>
      <c r="I765" s="107"/>
    </row>
    <row r="766" spans="2:9" hidden="1">
      <c r="B766" s="107">
        <v>257</v>
      </c>
      <c r="C766" s="107" t="str">
        <f t="shared" ref="C766:C829" si="13">IFERROR(VLOOKUP(B766,$E$2:$F$197,2,FALSE),B766)</f>
        <v>A42</v>
      </c>
      <c r="D766" s="4" t="s">
        <v>222</v>
      </c>
      <c r="E766" s="10" t="str">
        <f t="shared" si="12"/>
        <v/>
      </c>
      <c r="G766" s="107"/>
      <c r="H766"/>
      <c r="I766" s="107"/>
    </row>
    <row r="767" spans="2:9">
      <c r="B767" s="142">
        <v>258</v>
      </c>
      <c r="C767" s="142">
        <f t="shared" si="13"/>
        <v>258</v>
      </c>
      <c r="D767" s="142" t="s">
        <v>223</v>
      </c>
      <c r="E767" s="142" t="str">
        <f t="shared" si="12"/>
        <v>Strachowskiego</v>
      </c>
      <c r="G767" s="107"/>
      <c r="H767"/>
      <c r="I767" s="107"/>
    </row>
    <row r="768" spans="2:9">
      <c r="B768" s="142">
        <v>259</v>
      </c>
      <c r="C768" s="142">
        <f t="shared" si="13"/>
        <v>259</v>
      </c>
      <c r="D768" s="142" t="s">
        <v>603</v>
      </c>
      <c r="E768" s="142" t="str">
        <f t="shared" si="12"/>
        <v>Kurpiów</v>
      </c>
      <c r="G768" s="107"/>
      <c r="H768"/>
      <c r="I768" s="107"/>
    </row>
    <row r="769" spans="2:9">
      <c r="B769" s="142">
        <v>260</v>
      </c>
      <c r="C769" s="142" t="str">
        <f t="shared" si="13"/>
        <v>A42</v>
      </c>
      <c r="D769" s="142" t="s">
        <v>474</v>
      </c>
      <c r="E769" s="142" t="str">
        <f t="shared" si="12"/>
        <v>A42 Ołtaszyn</v>
      </c>
      <c r="G769" s="107"/>
      <c r="H769"/>
      <c r="I769" s="107"/>
    </row>
    <row r="770" spans="2:9" hidden="1">
      <c r="B770" s="107">
        <v>260</v>
      </c>
      <c r="C770" s="107" t="str">
        <f t="shared" si="13"/>
        <v>A42</v>
      </c>
      <c r="D770" s="4" t="s">
        <v>604</v>
      </c>
      <c r="E770" s="10" t="str">
        <f t="shared" si="12"/>
        <v/>
      </c>
      <c r="G770" s="107"/>
      <c r="H770"/>
      <c r="I770" s="107"/>
    </row>
    <row r="771" spans="2:9">
      <c r="B771" s="142">
        <v>261</v>
      </c>
      <c r="C771" s="142">
        <f t="shared" si="13"/>
        <v>261</v>
      </c>
      <c r="D771" s="142" t="s">
        <v>224</v>
      </c>
      <c r="E771" s="142" t="str">
        <f t="shared" si="12"/>
        <v>Wojszyce</v>
      </c>
      <c r="G771" s="107"/>
      <c r="H771"/>
      <c r="I771" s="107"/>
    </row>
    <row r="772" spans="2:9">
      <c r="B772" s="142">
        <v>262</v>
      </c>
      <c r="C772" s="142">
        <f t="shared" si="13"/>
        <v>262</v>
      </c>
      <c r="D772" s="142" t="s">
        <v>225</v>
      </c>
      <c r="E772" s="142" t="str">
        <f t="shared" si="12"/>
        <v>Parafialna</v>
      </c>
      <c r="G772" s="107"/>
      <c r="H772"/>
      <c r="I772" s="107"/>
    </row>
    <row r="773" spans="2:9">
      <c r="B773" s="142">
        <v>263</v>
      </c>
      <c r="C773" s="142" t="str">
        <f t="shared" si="13"/>
        <v>A42</v>
      </c>
      <c r="D773" s="142" t="s">
        <v>474</v>
      </c>
      <c r="E773" s="142" t="str">
        <f t="shared" si="12"/>
        <v>A42 Roweckiego-Grota</v>
      </c>
      <c r="G773" s="107"/>
      <c r="H773"/>
      <c r="I773" s="107"/>
    </row>
    <row r="774" spans="2:9" hidden="1">
      <c r="B774" s="107">
        <v>263</v>
      </c>
      <c r="C774" s="107" t="str">
        <f t="shared" si="13"/>
        <v>A42</v>
      </c>
      <c r="D774" s="4" t="s">
        <v>226</v>
      </c>
      <c r="E774" s="10" t="str">
        <f t="shared" si="12"/>
        <v/>
      </c>
      <c r="G774" s="107"/>
      <c r="H774"/>
      <c r="I774" s="107"/>
    </row>
    <row r="775" spans="2:9">
      <c r="B775" s="142">
        <v>264</v>
      </c>
      <c r="C775" s="142" t="str">
        <f t="shared" si="13"/>
        <v>A43</v>
      </c>
      <c r="D775" s="142" t="s">
        <v>475</v>
      </c>
      <c r="E775" s="142" t="str">
        <f t="shared" si="12"/>
        <v>A43 Lamowice</v>
      </c>
      <c r="G775" s="107"/>
      <c r="H775"/>
      <c r="I775" s="107"/>
    </row>
    <row r="776" spans="2:9" hidden="1">
      <c r="B776" s="107">
        <v>264</v>
      </c>
      <c r="C776" s="107" t="str">
        <f t="shared" si="13"/>
        <v>A43</v>
      </c>
      <c r="D776" s="4" t="s">
        <v>227</v>
      </c>
      <c r="E776" s="10" t="str">
        <f t="shared" si="12"/>
        <v/>
      </c>
      <c r="G776" s="107"/>
      <c r="H776"/>
      <c r="I776" s="107"/>
    </row>
    <row r="777" spans="2:9">
      <c r="B777" s="142">
        <v>265</v>
      </c>
      <c r="C777" s="142" t="str">
        <f t="shared" si="13"/>
        <v>A43</v>
      </c>
      <c r="D777" s="142" t="s">
        <v>475</v>
      </c>
      <c r="E777" s="142" t="str">
        <f t="shared" si="12"/>
        <v>A43 Asfaltowa</v>
      </c>
      <c r="G777" s="107"/>
      <c r="H777"/>
      <c r="I777" s="107"/>
    </row>
    <row r="778" spans="2:9" hidden="1">
      <c r="B778" s="107">
        <v>265</v>
      </c>
      <c r="C778" s="107" t="str">
        <f t="shared" si="13"/>
        <v>A43</v>
      </c>
      <c r="D778" s="4" t="s">
        <v>228</v>
      </c>
      <c r="E778" s="10" t="str">
        <f t="shared" si="12"/>
        <v/>
      </c>
      <c r="G778" s="107"/>
      <c r="H778"/>
      <c r="I778" s="107"/>
    </row>
    <row r="779" spans="2:9">
      <c r="B779" s="142">
        <v>266</v>
      </c>
      <c r="C779" s="142">
        <f t="shared" si="13"/>
        <v>266</v>
      </c>
      <c r="D779" s="142" t="s">
        <v>229</v>
      </c>
      <c r="E779" s="142" t="str">
        <f t="shared" si="12"/>
        <v>Vivaldiego</v>
      </c>
      <c r="G779" s="107"/>
      <c r="H779"/>
      <c r="I779" s="107"/>
    </row>
    <row r="780" spans="2:9">
      <c r="B780" s="142">
        <v>267</v>
      </c>
      <c r="C780" s="142" t="str">
        <f t="shared" si="13"/>
        <v>A43</v>
      </c>
      <c r="D780" s="142" t="s">
        <v>475</v>
      </c>
      <c r="E780" s="142" t="str">
        <f t="shared" si="12"/>
        <v>A43 Jagodno</v>
      </c>
      <c r="G780" s="107"/>
      <c r="H780"/>
      <c r="I780" s="107"/>
    </row>
    <row r="781" spans="2:9" hidden="1">
      <c r="B781" s="107">
        <v>267</v>
      </c>
      <c r="C781" s="107" t="str">
        <f t="shared" si="13"/>
        <v>A43</v>
      </c>
      <c r="D781" s="4" t="s">
        <v>230</v>
      </c>
      <c r="E781" s="10" t="str">
        <f t="shared" si="12"/>
        <v/>
      </c>
      <c r="G781" s="107"/>
      <c r="H781"/>
      <c r="I781" s="107"/>
    </row>
    <row r="782" spans="2:9">
      <c r="B782" s="142">
        <v>268</v>
      </c>
      <c r="C782" s="142" t="str">
        <f t="shared" si="13"/>
        <v>A43</v>
      </c>
      <c r="D782" s="142" t="s">
        <v>475</v>
      </c>
      <c r="E782" s="142" t="str">
        <f t="shared" si="12"/>
        <v>A43 Buforowa</v>
      </c>
      <c r="G782" s="107"/>
      <c r="H782"/>
      <c r="I782" s="107"/>
    </row>
    <row r="783" spans="2:9" hidden="1">
      <c r="B783" s="107">
        <v>268</v>
      </c>
      <c r="C783" s="107" t="str">
        <f t="shared" si="13"/>
        <v>A43</v>
      </c>
      <c r="D783" s="4" t="s">
        <v>231</v>
      </c>
      <c r="E783" s="10" t="str">
        <f t="shared" si="12"/>
        <v/>
      </c>
      <c r="G783" s="107"/>
      <c r="H783"/>
      <c r="I783" s="107"/>
    </row>
    <row r="784" spans="2:9">
      <c r="B784" s="142">
        <v>269</v>
      </c>
      <c r="C784" s="142">
        <f t="shared" si="13"/>
        <v>269</v>
      </c>
      <c r="D784" s="142" t="s">
        <v>605</v>
      </c>
      <c r="E784" s="142" t="str">
        <f t="shared" si="12"/>
        <v>Wileńska</v>
      </c>
      <c r="G784" s="107"/>
      <c r="H784"/>
      <c r="I784" s="107"/>
    </row>
    <row r="785" spans="2:9">
      <c r="B785" s="142">
        <v>270</v>
      </c>
      <c r="C785" s="142">
        <f t="shared" si="13"/>
        <v>270</v>
      </c>
      <c r="D785" s="142" t="s">
        <v>606</v>
      </c>
      <c r="E785" s="142" t="str">
        <f t="shared" si="12"/>
        <v>Brochów</v>
      </c>
      <c r="G785" s="107"/>
      <c r="H785"/>
      <c r="I785" s="107"/>
    </row>
    <row r="786" spans="2:9">
      <c r="B786" s="142">
        <v>271</v>
      </c>
      <c r="C786" s="142" t="str">
        <f t="shared" si="13"/>
        <v>A44</v>
      </c>
      <c r="D786" s="142" t="s">
        <v>476</v>
      </c>
      <c r="E786" s="142" t="str">
        <f t="shared" si="12"/>
        <v>A44 Koreańska</v>
      </c>
      <c r="G786" s="107"/>
      <c r="H786"/>
      <c r="I786" s="107"/>
    </row>
    <row r="787" spans="2:9" hidden="1">
      <c r="B787" s="107">
        <v>271</v>
      </c>
      <c r="C787" s="107" t="str">
        <f t="shared" si="13"/>
        <v>A44</v>
      </c>
      <c r="D787" s="4" t="s">
        <v>607</v>
      </c>
      <c r="E787" s="10" t="str">
        <f t="shared" si="12"/>
        <v/>
      </c>
      <c r="G787" s="107"/>
      <c r="H787"/>
      <c r="I787" s="107"/>
    </row>
    <row r="788" spans="2:9">
      <c r="B788" s="142">
        <v>272</v>
      </c>
      <c r="C788" s="142" t="str">
        <f t="shared" si="13"/>
        <v>A44</v>
      </c>
      <c r="D788" s="142" t="s">
        <v>476</v>
      </c>
      <c r="E788" s="142" t="str">
        <f t="shared" si="12"/>
        <v>A44 Bieńkowice</v>
      </c>
      <c r="G788" s="107"/>
      <c r="H788"/>
      <c r="I788" s="107"/>
    </row>
    <row r="789" spans="2:9" hidden="1">
      <c r="B789" s="107">
        <v>272</v>
      </c>
      <c r="C789" s="107" t="str">
        <f t="shared" si="13"/>
        <v>A44</v>
      </c>
      <c r="D789" s="4" t="s">
        <v>608</v>
      </c>
      <c r="E789" s="10" t="str">
        <f t="shared" si="12"/>
        <v/>
      </c>
      <c r="G789" s="107"/>
      <c r="H789"/>
      <c r="I789" s="107"/>
    </row>
    <row r="790" spans="2:9">
      <c r="B790" s="142">
        <v>273</v>
      </c>
      <c r="C790" s="142" t="str">
        <f t="shared" si="13"/>
        <v>A22</v>
      </c>
      <c r="D790" s="142" t="s">
        <v>477</v>
      </c>
      <c r="E790" s="142" t="str">
        <f t="shared" si="12"/>
        <v>A22 Brochowska</v>
      </c>
      <c r="G790" s="107"/>
      <c r="H790"/>
      <c r="I790" s="107"/>
    </row>
    <row r="791" spans="2:9" hidden="1">
      <c r="B791" s="107">
        <v>273</v>
      </c>
      <c r="C791" s="107" t="str">
        <f t="shared" si="13"/>
        <v>A22</v>
      </c>
      <c r="D791" s="4" t="s">
        <v>232</v>
      </c>
      <c r="E791" s="10" t="str">
        <f t="shared" si="12"/>
        <v/>
      </c>
      <c r="G791" s="107"/>
      <c r="H791"/>
      <c r="I791" s="107"/>
    </row>
    <row r="792" spans="2:9">
      <c r="B792" s="142">
        <v>274</v>
      </c>
      <c r="C792" s="142" t="str">
        <f t="shared" si="13"/>
        <v>A22</v>
      </c>
      <c r="D792" s="142" t="s">
        <v>477</v>
      </c>
      <c r="E792" s="142" t="str">
        <f t="shared" si="12"/>
        <v>A22 Tyska</v>
      </c>
      <c r="G792" s="107"/>
      <c r="H792"/>
      <c r="I792" s="107"/>
    </row>
    <row r="793" spans="2:9" hidden="1">
      <c r="B793" s="107">
        <v>274</v>
      </c>
      <c r="C793" s="107" t="str">
        <f t="shared" si="13"/>
        <v>A22</v>
      </c>
      <c r="D793" s="4" t="s">
        <v>233</v>
      </c>
      <c r="E793" s="10" t="str">
        <f t="shared" si="12"/>
        <v/>
      </c>
      <c r="G793" s="107"/>
      <c r="H793"/>
      <c r="I793" s="107"/>
    </row>
    <row r="794" spans="2:9">
      <c r="B794" s="142">
        <v>275</v>
      </c>
      <c r="C794" s="142" t="str">
        <f t="shared" si="13"/>
        <v>A22</v>
      </c>
      <c r="D794" s="142" t="s">
        <v>477</v>
      </c>
      <c r="E794" s="142" t="str">
        <f t="shared" si="12"/>
        <v>A22 Popielskiego</v>
      </c>
      <c r="G794" s="107"/>
      <c r="H794"/>
      <c r="I794" s="107"/>
    </row>
    <row r="795" spans="2:9" hidden="1">
      <c r="B795" s="107">
        <v>275</v>
      </c>
      <c r="C795" s="107" t="str">
        <f t="shared" si="13"/>
        <v>A22</v>
      </c>
      <c r="D795" s="4" t="s">
        <v>234</v>
      </c>
      <c r="E795" s="10" t="str">
        <f t="shared" si="12"/>
        <v/>
      </c>
      <c r="G795" s="107"/>
      <c r="H795"/>
      <c r="I795" s="107"/>
    </row>
    <row r="796" spans="2:9">
      <c r="B796" s="142">
        <v>276</v>
      </c>
      <c r="C796" s="142" t="str">
        <f t="shared" si="13"/>
        <v>A21</v>
      </c>
      <c r="D796" s="142" t="s">
        <v>478</v>
      </c>
      <c r="E796" s="142" t="str">
        <f t="shared" si="12"/>
        <v>A21 Księże Wielkie</v>
      </c>
      <c r="G796" s="107"/>
      <c r="H796"/>
      <c r="I796" s="107"/>
    </row>
    <row r="797" spans="2:9" hidden="1">
      <c r="B797" s="107">
        <v>276</v>
      </c>
      <c r="C797" s="107" t="str">
        <f t="shared" si="13"/>
        <v>A21</v>
      </c>
      <c r="D797" s="4" t="s">
        <v>609</v>
      </c>
      <c r="E797" s="10" t="str">
        <f t="shared" si="12"/>
        <v/>
      </c>
      <c r="G797" s="107"/>
      <c r="H797"/>
      <c r="I797" s="107"/>
    </row>
    <row r="798" spans="2:9">
      <c r="B798" s="142">
        <v>277</v>
      </c>
      <c r="C798" s="142" t="str">
        <f t="shared" si="13"/>
        <v>A21</v>
      </c>
      <c r="D798" s="142" t="s">
        <v>478</v>
      </c>
      <c r="E798" s="142" t="str">
        <f t="shared" si="12"/>
        <v>A21 Księże Małe</v>
      </c>
      <c r="G798" s="107"/>
      <c r="H798"/>
      <c r="I798" s="107"/>
    </row>
    <row r="799" spans="2:9" hidden="1">
      <c r="B799" s="107">
        <v>277</v>
      </c>
      <c r="C799" s="107" t="str">
        <f t="shared" si="13"/>
        <v>A21</v>
      </c>
      <c r="D799" s="4" t="s">
        <v>610</v>
      </c>
      <c r="E799" s="10" t="str">
        <f t="shared" si="12"/>
        <v/>
      </c>
      <c r="G799" s="107"/>
      <c r="H799"/>
      <c r="I799" s="107"/>
    </row>
    <row r="800" spans="2:9">
      <c r="B800" s="142">
        <v>278</v>
      </c>
      <c r="C800" s="142">
        <f t="shared" si="13"/>
        <v>278</v>
      </c>
      <c r="D800" s="142" t="s">
        <v>611</v>
      </c>
      <c r="E800" s="142" t="str">
        <f t="shared" si="12"/>
        <v>Karwińska/Krakowska</v>
      </c>
      <c r="G800" s="107"/>
      <c r="H800"/>
      <c r="I800" s="107"/>
    </row>
    <row r="801" spans="2:9">
      <c r="B801" s="142">
        <v>279</v>
      </c>
      <c r="C801" s="142" t="str">
        <f t="shared" si="13"/>
        <v>A52</v>
      </c>
      <c r="D801" s="142" t="s">
        <v>465</v>
      </c>
      <c r="E801" s="142" t="str">
        <f t="shared" si="12"/>
        <v>A52 Bierdzany/Wilcza/park Wschodni</v>
      </c>
      <c r="G801" s="107"/>
      <c r="H801"/>
      <c r="I801" s="107"/>
    </row>
    <row r="802" spans="2:9" hidden="1">
      <c r="B802" s="107">
        <v>279</v>
      </c>
      <c r="C802" s="107" t="str">
        <f t="shared" si="13"/>
        <v>A52</v>
      </c>
      <c r="D802" s="4" t="s">
        <v>235</v>
      </c>
      <c r="E802" s="10" t="str">
        <f t="shared" si="12"/>
        <v/>
      </c>
      <c r="G802" s="107"/>
      <c r="H802"/>
      <c r="I802" s="107"/>
    </row>
    <row r="803" spans="2:9">
      <c r="B803" s="142">
        <v>280</v>
      </c>
      <c r="C803" s="142" t="str">
        <f t="shared" si="13"/>
        <v>A52</v>
      </c>
      <c r="D803" s="142" t="s">
        <v>465</v>
      </c>
      <c r="E803" s="142" t="str">
        <f t="shared" si="12"/>
        <v>A52 Świątniki/Nowy Dom</v>
      </c>
      <c r="G803" s="107"/>
      <c r="H803"/>
      <c r="I803" s="107"/>
    </row>
    <row r="804" spans="2:9" hidden="1">
      <c r="B804" s="107">
        <v>280</v>
      </c>
      <c r="C804" s="107" t="str">
        <f t="shared" si="13"/>
        <v>A52</v>
      </c>
      <c r="D804" s="4" t="s">
        <v>612</v>
      </c>
      <c r="E804" s="10" t="str">
        <f t="shared" si="12"/>
        <v/>
      </c>
      <c r="G804" s="107"/>
      <c r="H804"/>
      <c r="I804" s="107"/>
    </row>
    <row r="805" spans="2:9">
      <c r="B805" s="142">
        <v>281</v>
      </c>
      <c r="C805" s="142" t="str">
        <f t="shared" si="13"/>
        <v>A52</v>
      </c>
      <c r="D805" s="142" t="s">
        <v>465</v>
      </c>
      <c r="E805" s="142" t="str">
        <f t="shared" si="12"/>
        <v>A52 Opatowice</v>
      </c>
      <c r="G805" s="107"/>
      <c r="H805"/>
      <c r="I805" s="107"/>
    </row>
    <row r="806" spans="2:9" hidden="1">
      <c r="B806" s="107">
        <v>281</v>
      </c>
      <c r="C806" s="107" t="str">
        <f t="shared" si="13"/>
        <v>A52</v>
      </c>
      <c r="D806" s="4" t="s">
        <v>236</v>
      </c>
      <c r="E806" s="10" t="str">
        <f t="shared" si="12"/>
        <v/>
      </c>
      <c r="G806" s="107"/>
      <c r="H806"/>
      <c r="I806" s="107"/>
    </row>
    <row r="807" spans="2:9">
      <c r="B807" s="142">
        <v>282</v>
      </c>
      <c r="C807" s="142" t="str">
        <f t="shared" si="13"/>
        <v>A20</v>
      </c>
      <c r="D807" s="142" t="s">
        <v>479</v>
      </c>
      <c r="E807" s="142" t="str">
        <f t="shared" si="12"/>
        <v>A20 CH. Korona</v>
      </c>
      <c r="G807" s="107"/>
      <c r="H807"/>
      <c r="I807" s="107"/>
    </row>
    <row r="808" spans="2:9" hidden="1">
      <c r="B808" s="107">
        <v>282</v>
      </c>
      <c r="C808" s="107" t="str">
        <f t="shared" si="13"/>
        <v>A20</v>
      </c>
      <c r="D808" s="4" t="s">
        <v>237</v>
      </c>
      <c r="E808" s="10" t="str">
        <f t="shared" si="12"/>
        <v/>
      </c>
      <c r="G808" s="107"/>
      <c r="H808"/>
      <c r="I808" s="107"/>
    </row>
    <row r="809" spans="2:9">
      <c r="B809" s="142">
        <v>283</v>
      </c>
      <c r="C809" s="142" t="str">
        <f t="shared" si="13"/>
        <v>A20</v>
      </c>
      <c r="D809" s="142" t="s">
        <v>479</v>
      </c>
      <c r="E809" s="142" t="str">
        <f t="shared" si="12"/>
        <v>A20 Mirowiec</v>
      </c>
      <c r="G809" s="107"/>
      <c r="H809"/>
      <c r="I809" s="107"/>
    </row>
    <row r="810" spans="2:9" hidden="1">
      <c r="B810" s="107">
        <v>283</v>
      </c>
      <c r="C810" s="107" t="str">
        <f t="shared" si="13"/>
        <v>A20</v>
      </c>
      <c r="D810" s="4" t="s">
        <v>238</v>
      </c>
      <c r="E810" s="10" t="str">
        <f t="shared" si="12"/>
        <v/>
      </c>
      <c r="G810" s="107"/>
      <c r="H810"/>
      <c r="I810" s="107"/>
    </row>
    <row r="811" spans="2:9">
      <c r="B811" s="142">
        <v>284</v>
      </c>
      <c r="C811" s="142" t="str">
        <f t="shared" si="13"/>
        <v>A20</v>
      </c>
      <c r="D811" s="142" t="s">
        <v>479</v>
      </c>
      <c r="E811" s="142" t="str">
        <f t="shared" si="12"/>
        <v>A20 Kościerzyńska</v>
      </c>
      <c r="G811" s="107"/>
      <c r="H811"/>
      <c r="I811" s="107"/>
    </row>
    <row r="812" spans="2:9" hidden="1">
      <c r="B812" s="107">
        <v>284</v>
      </c>
      <c r="C812" s="107" t="str">
        <f t="shared" si="13"/>
        <v>A20</v>
      </c>
      <c r="D812" s="4" t="s">
        <v>613</v>
      </c>
      <c r="E812" s="10" t="str">
        <f t="shared" si="12"/>
        <v/>
      </c>
      <c r="G812" s="107"/>
      <c r="H812"/>
      <c r="I812" s="107"/>
    </row>
    <row r="813" spans="2:9">
      <c r="B813" s="142">
        <v>285</v>
      </c>
      <c r="C813" s="142" t="str">
        <f t="shared" si="13"/>
        <v>A20</v>
      </c>
      <c r="D813" s="142" t="s">
        <v>479</v>
      </c>
      <c r="E813" s="142" t="str">
        <f t="shared" si="12"/>
        <v>A20 Kowalska/Kwidzyńska</v>
      </c>
      <c r="G813" s="107"/>
      <c r="H813"/>
      <c r="I813" s="107"/>
    </row>
    <row r="814" spans="2:9" hidden="1">
      <c r="B814" s="107">
        <v>285</v>
      </c>
      <c r="C814" s="107" t="str">
        <f t="shared" si="13"/>
        <v>A20</v>
      </c>
      <c r="D814" s="4" t="s">
        <v>614</v>
      </c>
      <c r="E814" s="10" t="str">
        <f t="shared" si="12"/>
        <v/>
      </c>
      <c r="G814" s="107"/>
      <c r="H814"/>
      <c r="I814" s="107"/>
    </row>
    <row r="815" spans="2:9">
      <c r="B815" s="142">
        <v>286</v>
      </c>
      <c r="C815" s="142">
        <f t="shared" si="13"/>
        <v>286</v>
      </c>
      <c r="D815" s="142" t="s">
        <v>239</v>
      </c>
      <c r="E815" s="142" t="str">
        <f t="shared" si="12"/>
        <v>Kowale</v>
      </c>
      <c r="G815" s="107"/>
      <c r="H815"/>
      <c r="I815" s="107"/>
    </row>
    <row r="816" spans="2:9">
      <c r="B816" s="142">
        <v>287</v>
      </c>
      <c r="C816" s="142" t="str">
        <f t="shared" si="13"/>
        <v>A19</v>
      </c>
      <c r="D816" s="142" t="s">
        <v>480</v>
      </c>
      <c r="E816" s="142" t="str">
        <f t="shared" si="12"/>
        <v>A19 Kowalska/3M</v>
      </c>
      <c r="G816" s="107"/>
      <c r="H816"/>
      <c r="I816" s="107"/>
    </row>
    <row r="817" spans="2:9" hidden="1">
      <c r="B817" s="107">
        <v>287</v>
      </c>
      <c r="C817" s="107" t="str">
        <f t="shared" si="13"/>
        <v>A19</v>
      </c>
      <c r="D817" s="4" t="s">
        <v>240</v>
      </c>
      <c r="E817" s="10" t="str">
        <f t="shared" si="12"/>
        <v/>
      </c>
      <c r="G817" s="107"/>
      <c r="H817"/>
      <c r="I817" s="107"/>
    </row>
    <row r="818" spans="2:9">
      <c r="B818" s="142">
        <v>288</v>
      </c>
      <c r="C818" s="142" t="str">
        <f t="shared" si="13"/>
        <v>A19</v>
      </c>
      <c r="D818" s="142" t="s">
        <v>480</v>
      </c>
      <c r="E818" s="142" t="str">
        <f t="shared" si="12"/>
        <v>A19 Volvo</v>
      </c>
      <c r="G818" s="107"/>
      <c r="H818"/>
      <c r="I818" s="107"/>
    </row>
    <row r="819" spans="2:9" hidden="1">
      <c r="B819" s="107">
        <v>288</v>
      </c>
      <c r="C819" s="107" t="str">
        <f t="shared" si="13"/>
        <v>A19</v>
      </c>
      <c r="D819" s="4" t="s">
        <v>241</v>
      </c>
      <c r="E819" s="10" t="str">
        <f t="shared" si="12"/>
        <v/>
      </c>
      <c r="G819" s="107"/>
      <c r="H819"/>
      <c r="I819" s="107"/>
    </row>
    <row r="820" spans="2:9">
      <c r="B820" s="142">
        <v>289</v>
      </c>
      <c r="C820" s="142">
        <f t="shared" si="13"/>
        <v>289</v>
      </c>
      <c r="D820" s="142" t="s">
        <v>240</v>
      </c>
      <c r="E820" s="142" t="str">
        <f t="shared" si="12"/>
        <v>Kowalska/3M</v>
      </c>
      <c r="G820" s="107"/>
      <c r="H820"/>
      <c r="I820" s="107"/>
    </row>
    <row r="821" spans="2:9">
      <c r="B821" s="142">
        <v>290</v>
      </c>
      <c r="C821" s="142" t="str">
        <f t="shared" si="13"/>
        <v>A19</v>
      </c>
      <c r="D821" s="142" t="s">
        <v>480</v>
      </c>
      <c r="E821" s="142" t="str">
        <f t="shared" si="12"/>
        <v>A19 Swojczyce</v>
      </c>
      <c r="G821" s="107"/>
      <c r="H821"/>
      <c r="I821" s="107"/>
    </row>
    <row r="822" spans="2:9" hidden="1">
      <c r="B822" s="107">
        <v>290</v>
      </c>
      <c r="C822" s="107" t="str">
        <f t="shared" si="13"/>
        <v>A19</v>
      </c>
      <c r="D822" s="4" t="s">
        <v>242</v>
      </c>
      <c r="E822" s="10" t="str">
        <f t="shared" si="12"/>
        <v/>
      </c>
      <c r="G822" s="107"/>
      <c r="H822"/>
      <c r="I822" s="107"/>
    </row>
    <row r="823" spans="2:9">
      <c r="B823" s="142">
        <v>291</v>
      </c>
      <c r="C823" s="142" t="str">
        <f t="shared" si="13"/>
        <v>A19</v>
      </c>
      <c r="D823" s="142" t="s">
        <v>480</v>
      </c>
      <c r="E823" s="142" t="str">
        <f t="shared" si="12"/>
        <v>A19 Betonowa</v>
      </c>
      <c r="G823" s="107"/>
      <c r="H823"/>
      <c r="I823" s="107"/>
    </row>
    <row r="824" spans="2:9" hidden="1">
      <c r="B824" s="107">
        <v>291</v>
      </c>
      <c r="C824" s="107" t="str">
        <f t="shared" si="13"/>
        <v>A19</v>
      </c>
      <c r="D824" s="4" t="s">
        <v>243</v>
      </c>
      <c r="E824" s="10" t="str">
        <f t="shared" si="12"/>
        <v/>
      </c>
      <c r="G824" s="107"/>
      <c r="H824"/>
      <c r="I824" s="107"/>
    </row>
    <row r="825" spans="2:9">
      <c r="B825" s="142">
        <v>292</v>
      </c>
      <c r="C825" s="142">
        <f t="shared" si="13"/>
        <v>292</v>
      </c>
      <c r="D825" s="142" t="s">
        <v>244</v>
      </c>
      <c r="E825" s="142" t="str">
        <f t="shared" si="12"/>
        <v>Strachocin</v>
      </c>
      <c r="G825" s="107"/>
      <c r="H825"/>
      <c r="I825" s="107"/>
    </row>
    <row r="826" spans="2:9">
      <c r="B826" s="142">
        <v>293</v>
      </c>
      <c r="C826" s="142" t="str">
        <f t="shared" si="13"/>
        <v>A7</v>
      </c>
      <c r="D826" s="142" t="s">
        <v>481</v>
      </c>
      <c r="E826" s="142" t="str">
        <f t="shared" si="12"/>
        <v>A7 Wojnów</v>
      </c>
      <c r="G826" s="107"/>
      <c r="H826"/>
      <c r="I826" s="107"/>
    </row>
    <row r="827" spans="2:9" hidden="1">
      <c r="B827" s="107">
        <v>293</v>
      </c>
      <c r="C827" s="107" t="str">
        <f t="shared" si="13"/>
        <v>A7</v>
      </c>
      <c r="D827" s="4" t="s">
        <v>615</v>
      </c>
      <c r="E827" s="10" t="str">
        <f t="shared" si="12"/>
        <v/>
      </c>
      <c r="G827" s="107"/>
      <c r="H827"/>
      <c r="I827" s="107"/>
    </row>
    <row r="828" spans="2:9">
      <c r="B828" s="142">
        <v>294</v>
      </c>
      <c r="C828" s="142" t="str">
        <f t="shared" si="13"/>
        <v>A7</v>
      </c>
      <c r="D828" s="142" t="s">
        <v>481</v>
      </c>
      <c r="E828" s="142" t="str">
        <f t="shared" si="12"/>
        <v>A7 Perkusyjna</v>
      </c>
      <c r="G828" s="107"/>
      <c r="H828"/>
      <c r="I828" s="107"/>
    </row>
    <row r="829" spans="2:9" hidden="1">
      <c r="B829" s="107">
        <v>294</v>
      </c>
      <c r="C829" s="107" t="str">
        <f t="shared" si="13"/>
        <v>A7</v>
      </c>
      <c r="D829" s="4" t="s">
        <v>245</v>
      </c>
      <c r="E829" s="10" t="str">
        <f t="shared" ref="E829:E892" si="14">IF(B829=B830,CONCATENATE(D829," ",D830),IF(B829=B828,"",D829))</f>
        <v/>
      </c>
      <c r="G829" s="107"/>
      <c r="H829"/>
      <c r="I829" s="107"/>
    </row>
    <row r="830" spans="2:9">
      <c r="B830" s="142">
        <v>295</v>
      </c>
      <c r="C830" s="142" t="str">
        <f t="shared" ref="C830:C893" si="15">IFERROR(VLOOKUP(B830,$E$2:$F$197,2,FALSE),B830)</f>
        <v>A19</v>
      </c>
      <c r="D830" s="142" t="s">
        <v>480</v>
      </c>
      <c r="E830" s="142" t="str">
        <f t="shared" si="14"/>
        <v>A19 Wschodnia/Bartnicza</v>
      </c>
      <c r="G830" s="107"/>
      <c r="H830"/>
      <c r="I830" s="107"/>
    </row>
    <row r="831" spans="2:9" hidden="1">
      <c r="B831" s="107">
        <v>295</v>
      </c>
      <c r="C831" s="107" t="str">
        <f t="shared" si="15"/>
        <v>A19</v>
      </c>
      <c r="D831" s="4" t="s">
        <v>246</v>
      </c>
      <c r="E831" s="10" t="str">
        <f t="shared" si="14"/>
        <v/>
      </c>
      <c r="G831" s="107"/>
      <c r="H831"/>
      <c r="I831" s="107"/>
    </row>
    <row r="832" spans="2:9">
      <c r="B832" s="142">
        <v>296</v>
      </c>
      <c r="C832" s="142" t="str">
        <f t="shared" si="15"/>
        <v>A18</v>
      </c>
      <c r="D832" s="142" t="s">
        <v>482</v>
      </c>
      <c r="E832" s="142" t="str">
        <f t="shared" si="14"/>
        <v>A18 Mroźna</v>
      </c>
      <c r="G832" s="107"/>
      <c r="H832"/>
      <c r="I832" s="107"/>
    </row>
    <row r="833" spans="2:9" hidden="1">
      <c r="B833" s="107">
        <v>296</v>
      </c>
      <c r="C833" s="107" t="str">
        <f t="shared" si="15"/>
        <v>A18</v>
      </c>
      <c r="D833" s="4" t="s">
        <v>616</v>
      </c>
      <c r="E833" s="10" t="str">
        <f t="shared" si="14"/>
        <v/>
      </c>
      <c r="G833" s="107"/>
      <c r="H833"/>
      <c r="I833" s="107"/>
    </row>
    <row r="834" spans="2:9">
      <c r="B834" s="142">
        <v>297</v>
      </c>
      <c r="C834" s="142" t="str">
        <f t="shared" si="15"/>
        <v>A18</v>
      </c>
      <c r="D834" s="142" t="s">
        <v>482</v>
      </c>
      <c r="E834" s="142" t="str">
        <f t="shared" si="14"/>
        <v>A18 Zgorzelisko</v>
      </c>
      <c r="G834" s="107"/>
      <c r="H834"/>
      <c r="I834" s="107"/>
    </row>
    <row r="835" spans="2:9" hidden="1">
      <c r="B835" s="107">
        <v>297</v>
      </c>
      <c r="C835" s="107" t="str">
        <f t="shared" si="15"/>
        <v>A18</v>
      </c>
      <c r="D835" s="4" t="s">
        <v>247</v>
      </c>
      <c r="E835" s="10" t="str">
        <f t="shared" si="14"/>
        <v/>
      </c>
      <c r="G835" s="107"/>
      <c r="H835"/>
      <c r="I835" s="107"/>
    </row>
    <row r="836" spans="2:9">
      <c r="B836" s="142">
        <v>298</v>
      </c>
      <c r="C836" s="142" t="str">
        <f t="shared" si="15"/>
        <v>A18</v>
      </c>
      <c r="D836" s="142" t="s">
        <v>482</v>
      </c>
      <c r="E836" s="142" t="str">
        <f t="shared" si="14"/>
        <v>A18 Kiełczowska/Szewczenki</v>
      </c>
      <c r="G836" s="107"/>
      <c r="H836"/>
      <c r="I836" s="107"/>
    </row>
    <row r="837" spans="2:9" hidden="1">
      <c r="B837" s="107">
        <v>298</v>
      </c>
      <c r="C837" s="107" t="str">
        <f t="shared" si="15"/>
        <v>A18</v>
      </c>
      <c r="D837" s="4" t="s">
        <v>617</v>
      </c>
      <c r="E837" s="10" t="str">
        <f t="shared" si="14"/>
        <v/>
      </c>
      <c r="G837" s="107"/>
      <c r="H837"/>
      <c r="I837" s="107"/>
    </row>
    <row r="838" spans="2:9">
      <c r="B838" s="142">
        <v>299</v>
      </c>
      <c r="C838" s="142">
        <f t="shared" si="15"/>
        <v>299</v>
      </c>
      <c r="D838" s="142" t="s">
        <v>248</v>
      </c>
      <c r="E838" s="142" t="str">
        <f t="shared" si="14"/>
        <v>Litewska</v>
      </c>
      <c r="G838" s="107"/>
      <c r="H838"/>
      <c r="I838" s="107"/>
    </row>
    <row r="839" spans="2:9">
      <c r="B839" s="142">
        <v>300</v>
      </c>
      <c r="C839" s="142">
        <f t="shared" si="15"/>
        <v>300</v>
      </c>
      <c r="D839" s="142" t="s">
        <v>249</v>
      </c>
      <c r="E839" s="142" t="str">
        <f t="shared" si="14"/>
        <v>Psie Pole</v>
      </c>
      <c r="G839" s="107"/>
      <c r="H839"/>
      <c r="I839" s="107"/>
    </row>
    <row r="840" spans="2:9">
      <c r="B840" s="142">
        <v>301</v>
      </c>
      <c r="C840" s="142" t="str">
        <f t="shared" si="15"/>
        <v>A18</v>
      </c>
      <c r="D840" s="142" t="s">
        <v>482</v>
      </c>
      <c r="E840" s="142" t="str">
        <f t="shared" si="14"/>
        <v>A18 PZL Hydral/LZN</v>
      </c>
      <c r="G840" s="107"/>
      <c r="H840"/>
      <c r="I840" s="107"/>
    </row>
    <row r="841" spans="2:9" hidden="1">
      <c r="B841" s="107">
        <v>301</v>
      </c>
      <c r="C841" s="107" t="str">
        <f t="shared" si="15"/>
        <v>A18</v>
      </c>
      <c r="D841" s="4" t="s">
        <v>250</v>
      </c>
      <c r="E841" s="10" t="str">
        <f t="shared" si="14"/>
        <v/>
      </c>
      <c r="G841" s="107"/>
      <c r="H841"/>
      <c r="I841" s="107"/>
    </row>
    <row r="842" spans="2:9">
      <c r="B842" s="142">
        <v>302</v>
      </c>
      <c r="C842" s="142">
        <f t="shared" si="15"/>
        <v>302</v>
      </c>
      <c r="D842" s="142" t="s">
        <v>618</v>
      </c>
      <c r="E842" s="142" t="str">
        <f t="shared" si="14"/>
        <v>Cm. Kiełczowski</v>
      </c>
      <c r="G842" s="107"/>
      <c r="H842"/>
      <c r="I842" s="107"/>
    </row>
    <row r="843" spans="2:9">
      <c r="B843" s="142">
        <v>303</v>
      </c>
      <c r="C843" s="142" t="str">
        <f t="shared" si="15"/>
        <v>A53</v>
      </c>
      <c r="D843" s="142" t="s">
        <v>446</v>
      </c>
      <c r="E843" s="142" t="str">
        <f t="shared" si="14"/>
        <v>A53 Łącznik Długołęka/Odolano</v>
      </c>
      <c r="G843" s="107"/>
      <c r="H843"/>
      <c r="I843" s="107"/>
    </row>
    <row r="844" spans="2:9" hidden="1">
      <c r="B844" s="107">
        <v>303</v>
      </c>
      <c r="C844" s="107" t="str">
        <f t="shared" si="15"/>
        <v>A53</v>
      </c>
      <c r="D844" s="4" t="s">
        <v>619</v>
      </c>
      <c r="E844" s="10" t="str">
        <f t="shared" si="14"/>
        <v/>
      </c>
      <c r="G844" s="107"/>
      <c r="H844"/>
      <c r="I844" s="107"/>
    </row>
    <row r="845" spans="2:9">
      <c r="B845" s="142">
        <v>304</v>
      </c>
      <c r="C845" s="142">
        <f t="shared" si="15"/>
        <v>304</v>
      </c>
      <c r="D845" s="142" t="s">
        <v>251</v>
      </c>
      <c r="E845" s="142" t="str">
        <f t="shared" si="14"/>
        <v>Osiedla Sobieskiego</v>
      </c>
      <c r="G845" s="107"/>
      <c r="H845"/>
      <c r="I845" s="107"/>
    </row>
    <row r="846" spans="2:9">
      <c r="B846" s="142">
        <v>305</v>
      </c>
      <c r="C846" s="142">
        <f t="shared" si="15"/>
        <v>305</v>
      </c>
      <c r="D846" s="142" t="s">
        <v>620</v>
      </c>
      <c r="E846" s="142" t="str">
        <f t="shared" si="14"/>
        <v>Zakrzów</v>
      </c>
      <c r="G846" s="107"/>
      <c r="H846"/>
      <c r="I846" s="107"/>
    </row>
    <row r="847" spans="2:9">
      <c r="B847" s="142">
        <v>306</v>
      </c>
      <c r="C847" s="142" t="str">
        <f t="shared" si="15"/>
        <v>A27</v>
      </c>
      <c r="D847" s="142" t="s">
        <v>483</v>
      </c>
      <c r="E847" s="142" t="str">
        <f t="shared" si="14"/>
        <v>A27 Polar</v>
      </c>
      <c r="G847" s="107"/>
      <c r="H847"/>
      <c r="I847" s="107"/>
    </row>
    <row r="848" spans="2:9" hidden="1">
      <c r="B848" s="107">
        <v>306</v>
      </c>
      <c r="C848" s="107" t="str">
        <f t="shared" si="15"/>
        <v>A27</v>
      </c>
      <c r="D848" s="4" t="s">
        <v>252</v>
      </c>
      <c r="E848" s="10" t="str">
        <f t="shared" si="14"/>
        <v/>
      </c>
      <c r="G848" s="107"/>
      <c r="H848"/>
      <c r="I848" s="107"/>
    </row>
    <row r="849" spans="2:9">
      <c r="B849" s="142">
        <v>307</v>
      </c>
      <c r="C849" s="142" t="str">
        <f t="shared" si="15"/>
        <v>A27</v>
      </c>
      <c r="D849" s="142" t="s">
        <v>483</v>
      </c>
      <c r="E849" s="142" t="str">
        <f t="shared" si="14"/>
        <v>A27 Piwnika-Ponurego</v>
      </c>
      <c r="G849" s="107"/>
      <c r="H849"/>
      <c r="I849" s="107"/>
    </row>
    <row r="850" spans="2:9" hidden="1">
      <c r="B850" s="107">
        <v>307</v>
      </c>
      <c r="C850" s="107" t="str">
        <f t="shared" si="15"/>
        <v>A27</v>
      </c>
      <c r="D850" s="4" t="s">
        <v>253</v>
      </c>
      <c r="E850" s="10" t="str">
        <f t="shared" si="14"/>
        <v/>
      </c>
      <c r="G850" s="107"/>
      <c r="H850"/>
      <c r="I850" s="107"/>
    </row>
    <row r="851" spans="2:9">
      <c r="B851" s="142">
        <v>308</v>
      </c>
      <c r="C851" s="142">
        <f t="shared" si="15"/>
        <v>308</v>
      </c>
      <c r="D851" s="142" t="s">
        <v>621</v>
      </c>
      <c r="E851" s="142" t="str">
        <f t="shared" si="14"/>
        <v>Pawłowice</v>
      </c>
      <c r="G851" s="107"/>
      <c r="H851"/>
      <c r="I851" s="107"/>
    </row>
    <row r="852" spans="2:9">
      <c r="B852" s="142">
        <v>309</v>
      </c>
      <c r="C852" s="142">
        <f t="shared" si="15"/>
        <v>309</v>
      </c>
      <c r="D852" s="142" t="s">
        <v>622</v>
      </c>
      <c r="E852" s="142" t="str">
        <f t="shared" si="14"/>
        <v>Węzeł Pawłowice</v>
      </c>
      <c r="G852" s="107"/>
      <c r="H852"/>
      <c r="I852" s="107"/>
    </row>
    <row r="853" spans="2:9">
      <c r="B853" s="142">
        <v>310</v>
      </c>
      <c r="C853" s="142">
        <f t="shared" si="15"/>
        <v>310</v>
      </c>
      <c r="D853" s="142" t="s">
        <v>623</v>
      </c>
      <c r="E853" s="142" t="str">
        <f t="shared" si="14"/>
        <v>Starodębowa</v>
      </c>
      <c r="G853" s="107"/>
      <c r="H853"/>
      <c r="I853" s="107"/>
    </row>
    <row r="854" spans="2:9">
      <c r="B854" s="142">
        <v>311</v>
      </c>
      <c r="C854" s="142" t="str">
        <f t="shared" si="15"/>
        <v>A27</v>
      </c>
      <c r="D854" s="142" t="s">
        <v>483</v>
      </c>
      <c r="E854" s="142" t="str">
        <f t="shared" si="14"/>
        <v>A27 Kłokoczyce</v>
      </c>
      <c r="G854" s="107"/>
      <c r="H854"/>
      <c r="I854" s="107"/>
    </row>
    <row r="855" spans="2:9" hidden="1">
      <c r="B855" s="107">
        <v>311</v>
      </c>
      <c r="C855" s="107" t="str">
        <f t="shared" si="15"/>
        <v>A27</v>
      </c>
      <c r="D855" s="4" t="s">
        <v>624</v>
      </c>
      <c r="E855" s="10" t="str">
        <f t="shared" si="14"/>
        <v/>
      </c>
      <c r="G855" s="107"/>
      <c r="H855"/>
      <c r="I855" s="107"/>
    </row>
    <row r="856" spans="2:9">
      <c r="B856" s="142">
        <v>312</v>
      </c>
      <c r="C856" s="142" t="str">
        <f t="shared" si="15"/>
        <v>A26</v>
      </c>
      <c r="D856" s="142" t="s">
        <v>453</v>
      </c>
      <c r="E856" s="142" t="str">
        <f t="shared" si="14"/>
        <v>A26 Poprzeczna</v>
      </c>
      <c r="G856" s="107"/>
      <c r="H856"/>
      <c r="I856" s="107"/>
    </row>
    <row r="857" spans="2:9" hidden="1">
      <c r="B857" s="107">
        <v>312</v>
      </c>
      <c r="C857" s="107" t="str">
        <f t="shared" si="15"/>
        <v>A26</v>
      </c>
      <c r="D857" s="4" t="s">
        <v>254</v>
      </c>
      <c r="E857" s="10" t="str">
        <f t="shared" si="14"/>
        <v/>
      </c>
      <c r="G857" s="107"/>
      <c r="H857"/>
      <c r="I857" s="107"/>
    </row>
    <row r="858" spans="2:9">
      <c r="B858" s="142">
        <v>313</v>
      </c>
      <c r="C858" s="142">
        <f t="shared" si="15"/>
        <v>313</v>
      </c>
      <c r="D858" s="142" t="s">
        <v>625</v>
      </c>
      <c r="E858" s="142" t="str">
        <f t="shared" si="14"/>
        <v>Sołtysowice</v>
      </c>
      <c r="G858" s="107"/>
      <c r="H858"/>
      <c r="I858" s="107"/>
    </row>
    <row r="859" spans="2:9">
      <c r="B859" s="142">
        <v>314</v>
      </c>
      <c r="C859" s="142" t="str">
        <f t="shared" si="15"/>
        <v>A25</v>
      </c>
      <c r="D859" s="142" t="s">
        <v>455</v>
      </c>
      <c r="E859" s="142" t="str">
        <f t="shared" si="14"/>
        <v>A25 Polanowice</v>
      </c>
      <c r="G859" s="107"/>
      <c r="H859"/>
      <c r="I859" s="107"/>
    </row>
    <row r="860" spans="2:9" hidden="1">
      <c r="B860" s="107">
        <v>314</v>
      </c>
      <c r="C860" s="107" t="str">
        <f t="shared" si="15"/>
        <v>A25</v>
      </c>
      <c r="D860" s="4" t="s">
        <v>255</v>
      </c>
      <c r="E860" s="10" t="str">
        <f t="shared" si="14"/>
        <v/>
      </c>
      <c r="G860" s="107"/>
      <c r="H860"/>
      <c r="I860" s="107"/>
    </row>
    <row r="861" spans="2:9">
      <c r="B861" s="142">
        <v>315</v>
      </c>
      <c r="C861" s="142" t="str">
        <f t="shared" si="15"/>
        <v>A49</v>
      </c>
      <c r="D861" s="142" t="s">
        <v>444</v>
      </c>
      <c r="E861" s="142" t="str">
        <f t="shared" si="14"/>
        <v>A49 Węzeł Widawa</v>
      </c>
      <c r="G861" s="107"/>
      <c r="H861"/>
      <c r="I861" s="107"/>
    </row>
    <row r="862" spans="2:9" hidden="1">
      <c r="B862" s="107">
        <v>315</v>
      </c>
      <c r="C862" s="107" t="str">
        <f t="shared" si="15"/>
        <v>A49</v>
      </c>
      <c r="D862" s="4" t="s">
        <v>626</v>
      </c>
      <c r="E862" s="10" t="str">
        <f t="shared" si="14"/>
        <v/>
      </c>
      <c r="G862" s="107"/>
      <c r="H862"/>
      <c r="I862" s="107"/>
    </row>
    <row r="863" spans="2:9">
      <c r="B863" s="142">
        <v>316</v>
      </c>
      <c r="C863" s="142" t="str">
        <f t="shared" si="15"/>
        <v>A49</v>
      </c>
      <c r="D863" s="142" t="s">
        <v>444</v>
      </c>
      <c r="E863" s="142" t="str">
        <f t="shared" si="14"/>
        <v>A49 Centrostal</v>
      </c>
      <c r="G863" s="107"/>
      <c r="H863"/>
      <c r="I863" s="107"/>
    </row>
    <row r="864" spans="2:9" hidden="1">
      <c r="B864" s="107">
        <v>316</v>
      </c>
      <c r="C864" s="107" t="str">
        <f t="shared" si="15"/>
        <v>A49</v>
      </c>
      <c r="D864" s="4" t="s">
        <v>256</v>
      </c>
      <c r="E864" s="10" t="str">
        <f t="shared" si="14"/>
        <v/>
      </c>
      <c r="G864" s="107"/>
      <c r="H864"/>
      <c r="I864" s="107"/>
    </row>
    <row r="865" spans="2:9">
      <c r="B865" s="142">
        <v>317</v>
      </c>
      <c r="C865" s="142">
        <f t="shared" si="15"/>
        <v>317</v>
      </c>
      <c r="D865" s="142" t="s">
        <v>257</v>
      </c>
      <c r="E865" s="142" t="str">
        <f t="shared" si="14"/>
        <v>Cholewkarska</v>
      </c>
      <c r="G865" s="107"/>
      <c r="H865"/>
      <c r="I865" s="107"/>
    </row>
    <row r="866" spans="2:9">
      <c r="B866" s="142">
        <v>318</v>
      </c>
      <c r="C866" s="142" t="str">
        <f t="shared" si="15"/>
        <v>A28</v>
      </c>
      <c r="D866" s="142" t="s">
        <v>484</v>
      </c>
      <c r="E866" s="142" t="str">
        <f t="shared" si="14"/>
        <v>A28 Widawa</v>
      </c>
      <c r="G866" s="107"/>
      <c r="H866"/>
      <c r="I866" s="107"/>
    </row>
    <row r="867" spans="2:9" hidden="1">
      <c r="B867" s="107">
        <v>318</v>
      </c>
      <c r="C867" s="107" t="str">
        <f t="shared" si="15"/>
        <v>A28</v>
      </c>
      <c r="D867" s="4" t="s">
        <v>258</v>
      </c>
      <c r="E867" s="10" t="str">
        <f t="shared" si="14"/>
        <v/>
      </c>
      <c r="G867" s="107"/>
      <c r="H867"/>
      <c r="I867" s="107"/>
    </row>
    <row r="868" spans="2:9">
      <c r="B868" s="142">
        <v>319</v>
      </c>
      <c r="C868" s="142" t="str">
        <f t="shared" si="15"/>
        <v>A28</v>
      </c>
      <c r="D868" s="142" t="s">
        <v>484</v>
      </c>
      <c r="E868" s="142" t="str">
        <f t="shared" si="14"/>
        <v>A28 Kominiarska</v>
      </c>
      <c r="G868" s="107"/>
      <c r="H868"/>
      <c r="I868" s="107"/>
    </row>
    <row r="869" spans="2:9" hidden="1">
      <c r="B869" s="107">
        <v>319</v>
      </c>
      <c r="C869" s="107" t="str">
        <f t="shared" si="15"/>
        <v>A28</v>
      </c>
      <c r="D869" s="4" t="s">
        <v>259</v>
      </c>
      <c r="E869" s="10" t="str">
        <f t="shared" si="14"/>
        <v/>
      </c>
      <c r="G869" s="107"/>
      <c r="H869"/>
      <c r="I869" s="107"/>
    </row>
    <row r="870" spans="2:9">
      <c r="B870" s="142">
        <v>320</v>
      </c>
      <c r="C870" s="142" t="str">
        <f t="shared" si="15"/>
        <v>A29</v>
      </c>
      <c r="D870" s="142" t="s">
        <v>485</v>
      </c>
      <c r="E870" s="142" t="str">
        <f t="shared" si="14"/>
        <v>A29 Lipa Piotrowska</v>
      </c>
      <c r="G870" s="107"/>
      <c r="H870"/>
      <c r="I870" s="107"/>
    </row>
    <row r="871" spans="2:9" hidden="1">
      <c r="B871" s="107">
        <v>320</v>
      </c>
      <c r="C871" s="107" t="str">
        <f t="shared" si="15"/>
        <v>A29</v>
      </c>
      <c r="D871" s="4" t="s">
        <v>260</v>
      </c>
      <c r="E871" s="10" t="str">
        <f t="shared" si="14"/>
        <v/>
      </c>
      <c r="G871" s="107"/>
      <c r="H871"/>
      <c r="I871" s="107"/>
    </row>
    <row r="872" spans="2:9">
      <c r="B872" s="142">
        <v>321</v>
      </c>
      <c r="C872" s="142" t="str">
        <f t="shared" si="15"/>
        <v>A29</v>
      </c>
      <c r="D872" s="142" t="s">
        <v>485</v>
      </c>
      <c r="E872" s="142" t="str">
        <f t="shared" si="14"/>
        <v>A29 Kminkowa</v>
      </c>
      <c r="G872" s="107"/>
      <c r="H872"/>
      <c r="I872" s="107"/>
    </row>
    <row r="873" spans="2:9" hidden="1">
      <c r="B873" s="107">
        <v>321</v>
      </c>
      <c r="C873" s="107" t="str">
        <f t="shared" si="15"/>
        <v>A29</v>
      </c>
      <c r="D873" s="4" t="s">
        <v>261</v>
      </c>
      <c r="E873" s="10" t="str">
        <f t="shared" si="14"/>
        <v/>
      </c>
      <c r="G873" s="107"/>
      <c r="H873"/>
      <c r="I873" s="107"/>
    </row>
    <row r="874" spans="2:9">
      <c r="B874" s="142">
        <v>322</v>
      </c>
      <c r="C874" s="142">
        <f t="shared" si="15"/>
        <v>322</v>
      </c>
      <c r="D874" s="142" t="s">
        <v>262</v>
      </c>
      <c r="E874" s="142" t="str">
        <f t="shared" si="14"/>
        <v>Zalipie</v>
      </c>
      <c r="G874" s="107"/>
      <c r="H874"/>
      <c r="I874" s="107"/>
    </row>
    <row r="875" spans="2:9">
      <c r="B875" s="142">
        <v>323</v>
      </c>
      <c r="C875" s="142" t="str">
        <f t="shared" si="15"/>
        <v>A52</v>
      </c>
      <c r="D875" s="142" t="s">
        <v>465</v>
      </c>
      <c r="E875" s="142" t="str">
        <f t="shared" si="14"/>
        <v>A52 Świnary</v>
      </c>
      <c r="G875" s="107"/>
      <c r="H875"/>
      <c r="I875" s="107"/>
    </row>
    <row r="876" spans="2:9" hidden="1">
      <c r="B876" s="107">
        <v>323</v>
      </c>
      <c r="C876" s="107" t="str">
        <f t="shared" si="15"/>
        <v>A52</v>
      </c>
      <c r="D876" s="4" t="s">
        <v>627</v>
      </c>
      <c r="E876" s="10" t="str">
        <f t="shared" si="14"/>
        <v/>
      </c>
      <c r="G876" s="107"/>
      <c r="H876"/>
      <c r="I876" s="107"/>
    </row>
    <row r="877" spans="2:9">
      <c r="B877" s="142">
        <v>324</v>
      </c>
      <c r="C877" s="142">
        <f t="shared" si="15"/>
        <v>324</v>
      </c>
      <c r="D877" s="142" t="s">
        <v>263</v>
      </c>
      <c r="E877" s="142" t="str">
        <f t="shared" si="14"/>
        <v>Wrzosowa</v>
      </c>
      <c r="G877" s="107"/>
      <c r="H877"/>
      <c r="I877" s="107"/>
    </row>
    <row r="878" spans="2:9">
      <c r="B878" s="142">
        <v>325</v>
      </c>
      <c r="C878" s="142">
        <f t="shared" si="15"/>
        <v>325</v>
      </c>
      <c r="D878" s="142" t="s">
        <v>628</v>
      </c>
      <c r="E878" s="142" t="str">
        <f t="shared" si="14"/>
        <v>Kaczeńcowa</v>
      </c>
      <c r="G878" s="107"/>
      <c r="H878"/>
      <c r="I878" s="107"/>
    </row>
    <row r="879" spans="2:9">
      <c r="B879" s="142">
        <v>326</v>
      </c>
      <c r="C879" s="142" t="str">
        <f t="shared" si="15"/>
        <v>A52</v>
      </c>
      <c r="D879" s="142" t="s">
        <v>465</v>
      </c>
      <c r="E879" s="142" t="str">
        <f t="shared" si="14"/>
        <v>A52 Rędzin</v>
      </c>
      <c r="G879" s="107"/>
      <c r="H879"/>
      <c r="I879" s="107"/>
    </row>
    <row r="880" spans="2:9" hidden="1">
      <c r="B880" s="107">
        <v>326</v>
      </c>
      <c r="C880" s="107" t="str">
        <f t="shared" si="15"/>
        <v>A52</v>
      </c>
      <c r="D880" s="4" t="s">
        <v>629</v>
      </c>
      <c r="E880" s="10" t="str">
        <f t="shared" si="14"/>
        <v/>
      </c>
      <c r="G880" s="107"/>
      <c r="H880"/>
      <c r="I880" s="107"/>
    </row>
    <row r="881" spans="2:9">
      <c r="B881" s="142">
        <v>327</v>
      </c>
      <c r="C881" s="142" t="str">
        <f t="shared" si="15"/>
        <v>A52</v>
      </c>
      <c r="D881" s="142" t="s">
        <v>465</v>
      </c>
      <c r="E881" s="142" t="str">
        <f t="shared" si="14"/>
        <v>A52 Las Rędziński</v>
      </c>
      <c r="G881" s="107"/>
      <c r="H881"/>
      <c r="I881" s="107"/>
    </row>
    <row r="882" spans="2:9" hidden="1">
      <c r="B882" s="107">
        <v>327</v>
      </c>
      <c r="C882" s="107" t="str">
        <f t="shared" si="15"/>
        <v>A52</v>
      </c>
      <c r="D882" s="4" t="s">
        <v>630</v>
      </c>
      <c r="E882" s="10" t="str">
        <f t="shared" si="14"/>
        <v/>
      </c>
      <c r="G882" s="107"/>
      <c r="H882"/>
      <c r="I882" s="107"/>
    </row>
    <row r="883" spans="2:9">
      <c r="B883" s="142">
        <v>328</v>
      </c>
      <c r="C883" s="142">
        <f t="shared" si="15"/>
        <v>328</v>
      </c>
      <c r="D883" s="142" t="s">
        <v>264</v>
      </c>
      <c r="E883" s="142" t="str">
        <f t="shared" si="14"/>
        <v>Zapotocze</v>
      </c>
      <c r="G883" s="107"/>
      <c r="H883"/>
      <c r="I883" s="107"/>
    </row>
    <row r="884" spans="2:9">
      <c r="B884" s="142">
        <v>329</v>
      </c>
      <c r="C884" s="142" t="str">
        <f t="shared" si="15"/>
        <v>A52</v>
      </c>
      <c r="D884" s="142" t="s">
        <v>465</v>
      </c>
      <c r="E884" s="142" t="str">
        <f t="shared" si="14"/>
        <v>A52 Lesica</v>
      </c>
      <c r="G884" s="107"/>
      <c r="H884"/>
      <c r="I884" s="107"/>
    </row>
    <row r="885" spans="2:9" hidden="1">
      <c r="B885" s="107">
        <v>329</v>
      </c>
      <c r="C885" s="107" t="str">
        <f t="shared" si="15"/>
        <v>A52</v>
      </c>
      <c r="D885" s="4" t="s">
        <v>265</v>
      </c>
      <c r="E885" s="10" t="str">
        <f t="shared" si="14"/>
        <v/>
      </c>
      <c r="G885" s="107"/>
      <c r="H885"/>
      <c r="I885" s="107"/>
    </row>
    <row r="886" spans="2:9">
      <c r="B886" s="142">
        <v>330</v>
      </c>
      <c r="C886" s="142">
        <f t="shared" si="15"/>
        <v>330</v>
      </c>
      <c r="D886" s="142" t="s">
        <v>266</v>
      </c>
      <c r="E886" s="142" t="str">
        <f t="shared" si="14"/>
        <v>Las Lesicki</v>
      </c>
      <c r="G886" s="107"/>
      <c r="H886"/>
      <c r="I886" s="107"/>
    </row>
    <row r="887" spans="2:9">
      <c r="B887" s="142">
        <v>331</v>
      </c>
      <c r="C887" s="142" t="str">
        <f t="shared" si="15"/>
        <v>A13</v>
      </c>
      <c r="D887" s="142" t="s">
        <v>437</v>
      </c>
      <c r="E887" s="142" t="str">
        <f t="shared" si="14"/>
        <v>A13 Podwale/Sądy</v>
      </c>
      <c r="G887" s="107"/>
      <c r="H887"/>
      <c r="I887" s="107"/>
    </row>
    <row r="888" spans="2:9" hidden="1">
      <c r="B888" s="107">
        <v>331</v>
      </c>
      <c r="C888" s="107" t="str">
        <f t="shared" si="15"/>
        <v>A13</v>
      </c>
      <c r="D888" s="4" t="s">
        <v>631</v>
      </c>
      <c r="E888" s="10" t="str">
        <f t="shared" si="14"/>
        <v/>
      </c>
      <c r="G888" s="107"/>
      <c r="H888"/>
      <c r="I888" s="107"/>
    </row>
    <row r="889" spans="2:9">
      <c r="B889" s="142">
        <v>332</v>
      </c>
      <c r="C889" s="142" t="str">
        <f t="shared" si="15"/>
        <v>A13</v>
      </c>
      <c r="D889" s="142" t="s">
        <v>437</v>
      </c>
      <c r="E889" s="142" t="str">
        <f t="shared" si="14"/>
        <v>A13 Plac Legionów</v>
      </c>
      <c r="G889" s="107"/>
      <c r="H889"/>
      <c r="I889" s="107"/>
    </row>
    <row r="890" spans="2:9" hidden="1">
      <c r="B890" s="107">
        <v>332</v>
      </c>
      <c r="C890" s="107" t="str">
        <f t="shared" si="15"/>
        <v>A13</v>
      </c>
      <c r="D890" s="4" t="s">
        <v>632</v>
      </c>
      <c r="E890" s="10" t="str">
        <f t="shared" si="14"/>
        <v/>
      </c>
      <c r="G890" s="107"/>
      <c r="H890"/>
      <c r="I890" s="107"/>
    </row>
    <row r="891" spans="2:9">
      <c r="B891" s="142">
        <v>333</v>
      </c>
      <c r="C891" s="142">
        <f t="shared" si="15"/>
        <v>333</v>
      </c>
      <c r="D891" s="142" t="s">
        <v>633</v>
      </c>
      <c r="E891" s="142" t="str">
        <f t="shared" si="14"/>
        <v>Pułaskiego</v>
      </c>
      <c r="G891" s="107"/>
      <c r="H891"/>
      <c r="I891" s="107"/>
    </row>
    <row r="892" spans="2:9">
      <c r="B892" s="142">
        <v>334</v>
      </c>
      <c r="C892" s="142" t="str">
        <f t="shared" si="15"/>
        <v>A55</v>
      </c>
      <c r="D892" s="142" t="s">
        <v>441</v>
      </c>
      <c r="E892" s="142" t="str">
        <f t="shared" si="14"/>
        <v>A55 Most Szczytnicki</v>
      </c>
      <c r="G892" s="107"/>
      <c r="H892"/>
      <c r="I892" s="107"/>
    </row>
    <row r="893" spans="2:9" hidden="1">
      <c r="B893" s="107">
        <v>334</v>
      </c>
      <c r="C893" s="107" t="str">
        <f t="shared" si="15"/>
        <v>A55</v>
      </c>
      <c r="D893" s="4" t="s">
        <v>267</v>
      </c>
      <c r="E893" s="10" t="str">
        <f t="shared" ref="E893:E950" si="16">IF(B893=B894,CONCATENATE(D893," ",D894),IF(B893=B892,"",D893))</f>
        <v/>
      </c>
      <c r="G893" s="107"/>
      <c r="H893"/>
      <c r="I893" s="107"/>
    </row>
    <row r="894" spans="2:9">
      <c r="B894" s="142">
        <v>335</v>
      </c>
      <c r="C894" s="142">
        <f t="shared" ref="C894:C951" si="17">IFERROR(VLOOKUP(B894,$E$2:$F$197,2,FALSE),B894)</f>
        <v>335</v>
      </c>
      <c r="D894" s="142" t="s">
        <v>268</v>
      </c>
      <c r="E894" s="142" t="str">
        <f t="shared" si="16"/>
        <v>Krucza</v>
      </c>
      <c r="G894" s="107"/>
      <c r="H894"/>
      <c r="I894" s="107"/>
    </row>
    <row r="895" spans="2:9">
      <c r="B895" s="142">
        <v>336</v>
      </c>
      <c r="C895" s="142">
        <f t="shared" si="17"/>
        <v>336</v>
      </c>
      <c r="D895" s="142" t="s">
        <v>634</v>
      </c>
      <c r="E895" s="142" t="str">
        <f t="shared" si="16"/>
        <v>Skwierzyńska</v>
      </c>
      <c r="G895" s="107"/>
      <c r="H895"/>
      <c r="I895" s="107"/>
    </row>
    <row r="896" spans="2:9">
      <c r="B896" s="142">
        <v>337</v>
      </c>
      <c r="C896" s="142" t="str">
        <f t="shared" si="17"/>
        <v>A45</v>
      </c>
      <c r="D896" s="142" t="s">
        <v>459</v>
      </c>
      <c r="E896" s="142" t="str">
        <f t="shared" si="16"/>
        <v>A45 Ziębicka</v>
      </c>
      <c r="G896" s="107"/>
      <c r="H896"/>
      <c r="I896" s="107"/>
    </row>
    <row r="897" spans="2:9" hidden="1">
      <c r="B897" s="107">
        <v>337</v>
      </c>
      <c r="C897" s="107" t="str">
        <f t="shared" si="17"/>
        <v>A45</v>
      </c>
      <c r="D897" s="4" t="s">
        <v>635</v>
      </c>
      <c r="E897" s="10" t="str">
        <f t="shared" si="16"/>
        <v/>
      </c>
      <c r="G897" s="107"/>
      <c r="H897"/>
      <c r="I897" s="107"/>
    </row>
    <row r="898" spans="2:9">
      <c r="B898" s="142">
        <v>338</v>
      </c>
      <c r="C898" s="142">
        <f t="shared" si="17"/>
        <v>338</v>
      </c>
      <c r="D898" s="142" t="s">
        <v>107</v>
      </c>
      <c r="E898" s="142" t="str">
        <f t="shared" si="16"/>
        <v>Nyska</v>
      </c>
      <c r="G898" s="107"/>
      <c r="H898"/>
      <c r="I898" s="107"/>
    </row>
    <row r="899" spans="2:9">
      <c r="B899" s="142">
        <v>339</v>
      </c>
      <c r="C899" s="142" t="str">
        <f t="shared" si="17"/>
        <v>A48</v>
      </c>
      <c r="D899" s="142" t="s">
        <v>438</v>
      </c>
      <c r="E899" s="142" t="str">
        <f t="shared" si="16"/>
        <v>A48 Arkady</v>
      </c>
      <c r="G899" s="107"/>
      <c r="H899"/>
      <c r="I899" s="107"/>
    </row>
    <row r="900" spans="2:9" hidden="1">
      <c r="B900" s="107">
        <v>339</v>
      </c>
      <c r="C900" s="107" t="str">
        <f t="shared" si="17"/>
        <v>A48</v>
      </c>
      <c r="D900" s="4" t="s">
        <v>269</v>
      </c>
      <c r="E900" s="10" t="str">
        <f t="shared" si="16"/>
        <v/>
      </c>
      <c r="G900" s="107"/>
      <c r="H900"/>
      <c r="I900" s="107"/>
    </row>
    <row r="901" spans="2:9">
      <c r="B901" s="142">
        <v>340</v>
      </c>
      <c r="C901" s="142">
        <f t="shared" si="17"/>
        <v>340</v>
      </c>
      <c r="D901" s="142" t="s">
        <v>270</v>
      </c>
      <c r="E901" s="142" t="str">
        <f t="shared" si="16"/>
        <v>Trzebnicka</v>
      </c>
      <c r="G901" s="107"/>
      <c r="H901"/>
      <c r="I901" s="107"/>
    </row>
    <row r="902" spans="2:9">
      <c r="B902" s="142">
        <v>341</v>
      </c>
      <c r="C902" s="142">
        <f t="shared" si="17"/>
        <v>341</v>
      </c>
      <c r="D902" s="142" t="s">
        <v>271</v>
      </c>
      <c r="E902" s="142" t="str">
        <f t="shared" si="16"/>
        <v>Drobnera</v>
      </c>
      <c r="G902" s="107"/>
      <c r="H902"/>
      <c r="I902" s="107"/>
    </row>
    <row r="903" spans="2:9">
      <c r="B903" s="142">
        <v>342</v>
      </c>
      <c r="C903" s="142">
        <f t="shared" si="17"/>
        <v>342</v>
      </c>
      <c r="D903" s="142" t="s">
        <v>272</v>
      </c>
      <c r="E903" s="142" t="str">
        <f t="shared" si="16"/>
        <v>Pl. Bema</v>
      </c>
      <c r="G903" s="107"/>
      <c r="H903"/>
      <c r="I903" s="107"/>
    </row>
    <row r="904" spans="2:9">
      <c r="B904" s="142">
        <v>343</v>
      </c>
      <c r="C904" s="142">
        <f t="shared" si="17"/>
        <v>343</v>
      </c>
      <c r="D904" s="142" t="s">
        <v>636</v>
      </c>
      <c r="E904" s="142" t="str">
        <f t="shared" si="16"/>
        <v>Pl. Powstańców Wlkp.</v>
      </c>
      <c r="G904" s="107"/>
      <c r="H904"/>
      <c r="I904" s="107"/>
    </row>
    <row r="905" spans="2:9">
      <c r="B905" s="142">
        <v>344</v>
      </c>
      <c r="C905" s="142">
        <f t="shared" si="17"/>
        <v>344</v>
      </c>
      <c r="D905" s="142" t="s">
        <v>273</v>
      </c>
      <c r="E905" s="142" t="str">
        <f t="shared" si="16"/>
        <v>Pl. Staszica</v>
      </c>
      <c r="G905" s="107"/>
      <c r="H905"/>
      <c r="I905" s="107"/>
    </row>
    <row r="906" spans="2:9">
      <c r="B906" s="142">
        <v>345</v>
      </c>
      <c r="C906" s="142" t="str">
        <f t="shared" si="17"/>
        <v>A12</v>
      </c>
      <c r="D906" s="142" t="s">
        <v>443</v>
      </c>
      <c r="E906" s="142" t="str">
        <f t="shared" si="16"/>
        <v>A12 UWr/Pl. Maksa Borna</v>
      </c>
      <c r="G906" s="107"/>
      <c r="H906"/>
      <c r="I906" s="107"/>
    </row>
    <row r="907" spans="2:9" hidden="1">
      <c r="B907" s="107">
        <v>345</v>
      </c>
      <c r="C907" s="107" t="str">
        <f t="shared" si="17"/>
        <v>A12</v>
      </c>
      <c r="D907" s="4" t="s">
        <v>274</v>
      </c>
      <c r="E907" s="10" t="str">
        <f t="shared" si="16"/>
        <v/>
      </c>
      <c r="G907" s="107"/>
      <c r="H907"/>
      <c r="I907" s="107"/>
    </row>
    <row r="908" spans="2:9">
      <c r="B908" s="142">
        <v>346</v>
      </c>
      <c r="C908" s="142">
        <f t="shared" si="17"/>
        <v>346</v>
      </c>
      <c r="D908" s="142" t="s">
        <v>275</v>
      </c>
      <c r="E908" s="142" t="str">
        <f t="shared" si="16"/>
        <v>Balonowa</v>
      </c>
      <c r="G908" s="107"/>
      <c r="H908"/>
      <c r="I908" s="107"/>
    </row>
    <row r="909" spans="2:9">
      <c r="B909" s="142">
        <v>347</v>
      </c>
      <c r="C909" s="142">
        <f t="shared" si="17"/>
        <v>347</v>
      </c>
      <c r="D909" s="142" t="s">
        <v>276</v>
      </c>
      <c r="E909" s="142" t="str">
        <f t="shared" si="16"/>
        <v>Trawowa</v>
      </c>
      <c r="G909" s="107"/>
      <c r="H909"/>
      <c r="I909" s="107"/>
    </row>
    <row r="910" spans="2:9">
      <c r="B910" s="142">
        <v>348</v>
      </c>
      <c r="C910" s="142" t="str">
        <f t="shared" si="17"/>
        <v>A33</v>
      </c>
      <c r="D910" s="142" t="s">
        <v>462</v>
      </c>
      <c r="E910" s="142" t="str">
        <f t="shared" si="16"/>
        <v>A33 Gagarina</v>
      </c>
      <c r="G910" s="107"/>
      <c r="H910"/>
      <c r="I910" s="107"/>
    </row>
    <row r="911" spans="2:9" hidden="1">
      <c r="B911" s="107">
        <v>348</v>
      </c>
      <c r="C911" s="107" t="str">
        <f t="shared" si="17"/>
        <v>A33</v>
      </c>
      <c r="D911" s="4" t="s">
        <v>277</v>
      </c>
      <c r="E911" s="10" t="str">
        <f t="shared" si="16"/>
        <v/>
      </c>
      <c r="G911" s="107"/>
      <c r="H911"/>
      <c r="I911" s="107"/>
    </row>
    <row r="912" spans="2:9">
      <c r="B912" s="142">
        <v>349</v>
      </c>
      <c r="C912" s="142">
        <f t="shared" si="17"/>
        <v>349</v>
      </c>
      <c r="D912" s="142" t="s">
        <v>278</v>
      </c>
      <c r="E912" s="142" t="str">
        <f t="shared" si="16"/>
        <v>Kunickiego</v>
      </c>
      <c r="G912" s="107"/>
      <c r="H912"/>
      <c r="I912" s="107"/>
    </row>
    <row r="913" spans="2:9">
      <c r="B913" s="142">
        <v>350</v>
      </c>
      <c r="C913" s="142" t="str">
        <f t="shared" si="17"/>
        <v>A10</v>
      </c>
      <c r="D913" s="142" t="s">
        <v>431</v>
      </c>
      <c r="E913" s="142" t="str">
        <f t="shared" si="16"/>
        <v>A10 Plac Solny</v>
      </c>
      <c r="G913" s="107"/>
      <c r="H913"/>
      <c r="I913" s="107"/>
    </row>
    <row r="914" spans="2:9" hidden="1">
      <c r="B914" s="107">
        <v>350</v>
      </c>
      <c r="C914" s="107" t="str">
        <f t="shared" si="17"/>
        <v>A10</v>
      </c>
      <c r="D914" s="4" t="s">
        <v>279</v>
      </c>
      <c r="E914" s="10" t="str">
        <f t="shared" si="16"/>
        <v/>
      </c>
      <c r="G914" s="107"/>
      <c r="H914"/>
      <c r="I914" s="107"/>
    </row>
    <row r="915" spans="2:9">
      <c r="B915" s="142">
        <v>351</v>
      </c>
      <c r="C915" s="142" t="str">
        <f t="shared" si="17"/>
        <v>A11</v>
      </c>
      <c r="D915" s="142" t="s">
        <v>433</v>
      </c>
      <c r="E915" s="142" t="str">
        <f t="shared" si="16"/>
        <v>A11 Opera</v>
      </c>
      <c r="G915" s="107"/>
      <c r="H915"/>
      <c r="I915" s="107"/>
    </row>
    <row r="916" spans="2:9" hidden="1">
      <c r="B916" s="107">
        <v>351</v>
      </c>
      <c r="C916" s="107" t="str">
        <f t="shared" si="17"/>
        <v>A11</v>
      </c>
      <c r="D916" s="4" t="s">
        <v>280</v>
      </c>
      <c r="E916" s="10" t="str">
        <f t="shared" si="16"/>
        <v/>
      </c>
      <c r="G916" s="107"/>
      <c r="H916"/>
      <c r="I916" s="107"/>
    </row>
    <row r="917" spans="2:9">
      <c r="B917" s="142">
        <v>352</v>
      </c>
      <c r="C917" s="142" t="str">
        <f t="shared" si="17"/>
        <v>A16</v>
      </c>
      <c r="D917" s="142" t="s">
        <v>436</v>
      </c>
      <c r="E917" s="142" t="str">
        <f t="shared" si="16"/>
        <v>A16 Tęczowa</v>
      </c>
      <c r="G917" s="107"/>
      <c r="H917"/>
      <c r="I917" s="107"/>
    </row>
    <row r="918" spans="2:9" hidden="1">
      <c r="B918" s="107">
        <v>352</v>
      </c>
      <c r="C918" s="107" t="str">
        <f t="shared" si="17"/>
        <v>A16</v>
      </c>
      <c r="D918" s="4" t="s">
        <v>637</v>
      </c>
      <c r="E918" s="10" t="str">
        <f t="shared" si="16"/>
        <v/>
      </c>
      <c r="G918" s="107"/>
      <c r="H918"/>
      <c r="I918" s="107"/>
    </row>
    <row r="919" spans="2:9">
      <c r="B919" s="142">
        <v>353</v>
      </c>
      <c r="C919" s="142">
        <f t="shared" si="17"/>
        <v>353</v>
      </c>
      <c r="D919" s="142" t="s">
        <v>281</v>
      </c>
      <c r="E919" s="142" t="str">
        <f t="shared" si="16"/>
        <v>Na Ostatnim Groszu</v>
      </c>
      <c r="G919" s="107"/>
      <c r="H919"/>
      <c r="I919" s="107"/>
    </row>
    <row r="920" spans="2:9">
      <c r="B920" s="142">
        <v>354</v>
      </c>
      <c r="C920" s="142">
        <f t="shared" si="17"/>
        <v>354</v>
      </c>
      <c r="D920" s="142" t="s">
        <v>638</v>
      </c>
      <c r="E920" s="142" t="str">
        <f t="shared" si="16"/>
        <v>Kiełczowska</v>
      </c>
      <c r="G920" s="107"/>
      <c r="H920"/>
      <c r="I920" s="107"/>
    </row>
    <row r="921" spans="2:9">
      <c r="B921" s="142">
        <v>355</v>
      </c>
      <c r="C921" s="142">
        <f t="shared" si="17"/>
        <v>355</v>
      </c>
      <c r="D921" s="142" t="s">
        <v>282</v>
      </c>
      <c r="E921" s="142" t="str">
        <f t="shared" si="16"/>
        <v>Gorlicka</v>
      </c>
      <c r="G921" s="107"/>
      <c r="H921"/>
      <c r="I921" s="107"/>
    </row>
    <row r="922" spans="2:9">
      <c r="B922" s="142">
        <v>356</v>
      </c>
      <c r="C922" s="142" t="str">
        <f t="shared" si="17"/>
        <v>A18</v>
      </c>
      <c r="D922" s="142" t="s">
        <v>482</v>
      </c>
      <c r="E922" s="142" t="str">
        <f t="shared" si="16"/>
        <v>A18 Zielna</v>
      </c>
      <c r="G922" s="107"/>
      <c r="H922"/>
      <c r="I922" s="107"/>
    </row>
    <row r="923" spans="2:9" hidden="1">
      <c r="B923" s="107">
        <v>356</v>
      </c>
      <c r="C923" s="107" t="str">
        <f t="shared" si="17"/>
        <v>A18</v>
      </c>
      <c r="D923" s="4" t="s">
        <v>283</v>
      </c>
      <c r="E923" s="10" t="str">
        <f t="shared" si="16"/>
        <v/>
      </c>
      <c r="G923" s="107"/>
      <c r="H923"/>
      <c r="I923" s="107"/>
    </row>
    <row r="924" spans="2:9">
      <c r="B924" s="142">
        <v>357</v>
      </c>
      <c r="C924" s="142" t="str">
        <f t="shared" si="17"/>
        <v>A24</v>
      </c>
      <c r="D924" s="142" t="s">
        <v>454</v>
      </c>
      <c r="E924" s="142" t="str">
        <f t="shared" si="16"/>
        <v>A24 Falzmanna</v>
      </c>
      <c r="G924" s="107"/>
      <c r="H924"/>
      <c r="I924" s="107"/>
    </row>
    <row r="925" spans="2:9" hidden="1">
      <c r="B925" s="107">
        <v>357</v>
      </c>
      <c r="C925" s="107" t="str">
        <f t="shared" si="17"/>
        <v>A24</v>
      </c>
      <c r="D925" s="4" t="s">
        <v>284</v>
      </c>
      <c r="E925" s="10" t="str">
        <f t="shared" si="16"/>
        <v/>
      </c>
      <c r="G925" s="107"/>
      <c r="H925"/>
      <c r="I925" s="107"/>
    </row>
    <row r="926" spans="2:9">
      <c r="B926" s="142">
        <v>358</v>
      </c>
      <c r="C926" s="142">
        <f t="shared" si="17"/>
        <v>358</v>
      </c>
      <c r="D926" s="142" t="s">
        <v>285</v>
      </c>
      <c r="E926" s="142" t="str">
        <f t="shared" si="16"/>
        <v>Mickiewicza</v>
      </c>
      <c r="G926" s="107"/>
      <c r="H926"/>
      <c r="I926" s="107"/>
    </row>
    <row r="927" spans="2:9">
      <c r="B927" s="142">
        <v>359</v>
      </c>
      <c r="C927" s="142">
        <f t="shared" si="17"/>
        <v>359</v>
      </c>
      <c r="D927" s="142" t="s">
        <v>286</v>
      </c>
      <c r="E927" s="142" t="str">
        <f t="shared" si="16"/>
        <v>Dembowskiego</v>
      </c>
      <c r="G927" s="107"/>
      <c r="H927"/>
      <c r="I927" s="107"/>
    </row>
    <row r="928" spans="2:9">
      <c r="B928" s="142">
        <v>360</v>
      </c>
      <c r="C928" s="142">
        <f t="shared" si="17"/>
        <v>360</v>
      </c>
      <c r="D928" s="142" t="s">
        <v>287</v>
      </c>
      <c r="E928" s="142" t="str">
        <f t="shared" si="16"/>
        <v>Gersona</v>
      </c>
      <c r="G928" s="107"/>
      <c r="H928"/>
      <c r="I928" s="107"/>
    </row>
    <row r="929" spans="2:9">
      <c r="B929" s="142">
        <v>361</v>
      </c>
      <c r="C929" s="142" t="str">
        <f t="shared" si="17"/>
        <v>A21</v>
      </c>
      <c r="D929" s="142" t="s">
        <v>478</v>
      </c>
      <c r="E929" s="142" t="str">
        <f t="shared" si="16"/>
        <v>A21 Rybnicka</v>
      </c>
      <c r="G929" s="107"/>
      <c r="H929"/>
      <c r="I929" s="107"/>
    </row>
    <row r="930" spans="2:9" hidden="1">
      <c r="B930" s="107">
        <v>361</v>
      </c>
      <c r="C930" s="107" t="str">
        <f t="shared" si="17"/>
        <v>A21</v>
      </c>
      <c r="D930" s="4" t="s">
        <v>288</v>
      </c>
      <c r="E930" s="10" t="str">
        <f t="shared" si="16"/>
        <v/>
      </c>
      <c r="G930" s="107"/>
      <c r="H930"/>
      <c r="I930" s="107"/>
    </row>
    <row r="931" spans="2:9">
      <c r="B931" s="142">
        <v>362</v>
      </c>
      <c r="C931" s="142" t="str">
        <f t="shared" si="17"/>
        <v>A21</v>
      </c>
      <c r="D931" s="142" t="s">
        <v>478</v>
      </c>
      <c r="E931" s="142" t="str">
        <f t="shared" si="16"/>
        <v>A21 Katowicka</v>
      </c>
      <c r="G931" s="107"/>
      <c r="H931"/>
      <c r="I931" s="107"/>
    </row>
    <row r="932" spans="2:9" hidden="1">
      <c r="B932" s="107">
        <v>362</v>
      </c>
      <c r="C932" s="107" t="str">
        <f t="shared" si="17"/>
        <v>A21</v>
      </c>
      <c r="D932" s="4" t="s">
        <v>289</v>
      </c>
      <c r="E932" s="10" t="str">
        <f t="shared" si="16"/>
        <v/>
      </c>
      <c r="G932" s="107"/>
      <c r="H932"/>
      <c r="I932" s="107"/>
    </row>
    <row r="933" spans="2:9">
      <c r="B933" s="142">
        <v>363</v>
      </c>
      <c r="C933" s="142">
        <f t="shared" si="17"/>
        <v>363</v>
      </c>
      <c r="D933" s="142" t="s">
        <v>290</v>
      </c>
      <c r="E933" s="142" t="str">
        <f t="shared" si="16"/>
        <v>Plac Zgody</v>
      </c>
      <c r="G933" s="107"/>
      <c r="H933"/>
      <c r="I933" s="107"/>
    </row>
    <row r="934" spans="2:9">
      <c r="B934" s="142">
        <v>364</v>
      </c>
      <c r="C934" s="142" t="str">
        <f t="shared" si="17"/>
        <v>A17</v>
      </c>
      <c r="D934" s="142" t="s">
        <v>445</v>
      </c>
      <c r="E934" s="142" t="str">
        <f t="shared" si="16"/>
        <v>A17 Plac Strzegomski</v>
      </c>
      <c r="G934" s="107"/>
      <c r="H934"/>
      <c r="I934" s="107"/>
    </row>
    <row r="935" spans="2:9" hidden="1">
      <c r="B935" s="107">
        <v>364</v>
      </c>
      <c r="C935" s="107" t="str">
        <f t="shared" si="17"/>
        <v>A17</v>
      </c>
      <c r="D935" s="4" t="s">
        <v>291</v>
      </c>
      <c r="E935" s="10" t="str">
        <f t="shared" si="16"/>
        <v/>
      </c>
      <c r="G935" s="107"/>
      <c r="H935"/>
      <c r="I935" s="107"/>
    </row>
    <row r="936" spans="2:9">
      <c r="B936" s="142">
        <v>365</v>
      </c>
      <c r="C936" s="142">
        <f t="shared" si="17"/>
        <v>365</v>
      </c>
      <c r="D936" s="142" t="s">
        <v>639</v>
      </c>
      <c r="E936" s="142" t="str">
        <f t="shared" si="16"/>
        <v>Królewiecka</v>
      </c>
      <c r="G936" s="107"/>
      <c r="H936"/>
      <c r="I936" s="107"/>
    </row>
    <row r="937" spans="2:9">
      <c r="B937" s="142">
        <v>366</v>
      </c>
      <c r="C937" s="142">
        <f t="shared" si="17"/>
        <v>366</v>
      </c>
      <c r="D937" s="142" t="s">
        <v>292</v>
      </c>
      <c r="E937" s="142" t="str">
        <f t="shared" si="16"/>
        <v>Jelenia</v>
      </c>
      <c r="G937" s="107"/>
      <c r="H937"/>
      <c r="I937" s="107"/>
    </row>
    <row r="938" spans="2:9">
      <c r="B938" s="142">
        <v>367</v>
      </c>
      <c r="C938" s="142">
        <f t="shared" si="17"/>
        <v>367</v>
      </c>
      <c r="D938" s="142" t="s">
        <v>293</v>
      </c>
      <c r="E938" s="142" t="str">
        <f t="shared" si="16"/>
        <v>Piastowska</v>
      </c>
      <c r="G938" s="107"/>
      <c r="H938"/>
      <c r="I938" s="107"/>
    </row>
    <row r="939" spans="2:9">
      <c r="B939" s="142">
        <v>368</v>
      </c>
      <c r="C939" s="142">
        <f t="shared" si="17"/>
        <v>368</v>
      </c>
      <c r="D939" s="142" t="s">
        <v>294</v>
      </c>
      <c r="E939" s="142" t="str">
        <f t="shared" si="16"/>
        <v>Prusa/Walecznych</v>
      </c>
      <c r="G939" s="107"/>
      <c r="H939"/>
      <c r="I939" s="107"/>
    </row>
    <row r="940" spans="2:9">
      <c r="B940" s="142">
        <v>369</v>
      </c>
      <c r="C940" s="142">
        <f t="shared" si="17"/>
        <v>369</v>
      </c>
      <c r="D940" s="142" t="s">
        <v>640</v>
      </c>
      <c r="E940" s="142" t="str">
        <f t="shared" si="16"/>
        <v>Ogródki Działkowe Bujwida</v>
      </c>
      <c r="G940" s="107"/>
      <c r="H940"/>
      <c r="I940" s="107"/>
    </row>
    <row r="941" spans="2:9">
      <c r="B941" s="142">
        <v>401</v>
      </c>
      <c r="C941" s="142" t="str">
        <f t="shared" si="17"/>
        <v>A37</v>
      </c>
      <c r="D941" s="142" t="s">
        <v>463</v>
      </c>
      <c r="E941" s="142" t="str">
        <f t="shared" si="16"/>
        <v>A37 Cmentarz Grabiszyński</v>
      </c>
      <c r="G941" s="107"/>
      <c r="H941"/>
      <c r="I941" s="107"/>
    </row>
    <row r="942" spans="2:9" hidden="1">
      <c r="B942" s="107">
        <v>401</v>
      </c>
      <c r="C942" s="107" t="str">
        <f t="shared" si="17"/>
        <v>A37</v>
      </c>
      <c r="D942" s="4" t="s">
        <v>641</v>
      </c>
      <c r="E942" s="10" t="str">
        <f t="shared" si="16"/>
        <v/>
      </c>
      <c r="G942" s="107"/>
      <c r="H942"/>
      <c r="I942" s="107"/>
    </row>
    <row r="943" spans="2:9">
      <c r="B943" s="142">
        <v>404</v>
      </c>
      <c r="C943" s="142">
        <f t="shared" si="17"/>
        <v>404</v>
      </c>
      <c r="D943" s="142" t="s">
        <v>295</v>
      </c>
      <c r="E943" s="142" t="str">
        <f t="shared" si="16"/>
        <v>PolZug</v>
      </c>
      <c r="G943" s="107"/>
      <c r="H943"/>
      <c r="I943" s="107"/>
    </row>
    <row r="944" spans="2:9">
      <c r="B944" s="142">
        <v>451</v>
      </c>
      <c r="C944" s="142" t="str">
        <f t="shared" si="17"/>
        <v>A54</v>
      </c>
      <c r="D944" s="142" t="s">
        <v>486</v>
      </c>
      <c r="E944" s="142" t="str">
        <f t="shared" si="16"/>
        <v>A54 Wittiga Akademiki Teki</v>
      </c>
      <c r="G944" s="107"/>
      <c r="H944"/>
      <c r="I944" s="107"/>
    </row>
    <row r="945" spans="2:9" hidden="1">
      <c r="B945" s="107">
        <v>451</v>
      </c>
      <c r="C945" s="107" t="str">
        <f t="shared" si="17"/>
        <v>A54</v>
      </c>
      <c r="D945" s="4" t="s">
        <v>296</v>
      </c>
      <c r="E945" s="10" t="str">
        <f t="shared" si="16"/>
        <v/>
      </c>
      <c r="G945" s="107"/>
      <c r="H945"/>
      <c r="I945" s="107"/>
    </row>
    <row r="946" spans="2:9">
      <c r="B946" s="142">
        <v>452</v>
      </c>
      <c r="C946" s="142" t="str">
        <f t="shared" si="17"/>
        <v>A54</v>
      </c>
      <c r="D946" s="142" t="s">
        <v>486</v>
      </c>
      <c r="E946" s="142" t="str">
        <f t="shared" si="16"/>
        <v>A54 Pauscha Akademiki UP</v>
      </c>
      <c r="G946" s="107"/>
      <c r="H946"/>
      <c r="I946" s="107"/>
    </row>
    <row r="947" spans="2:9" hidden="1">
      <c r="B947" s="107">
        <v>452</v>
      </c>
      <c r="C947" s="107" t="str">
        <f t="shared" si="17"/>
        <v>A54</v>
      </c>
      <c r="D947" s="4" t="s">
        <v>297</v>
      </c>
      <c r="E947" s="10" t="str">
        <f t="shared" si="16"/>
        <v/>
      </c>
      <c r="G947" s="107"/>
      <c r="H947"/>
      <c r="I947" s="107"/>
    </row>
    <row r="948" spans="2:9">
      <c r="B948" s="142">
        <v>453</v>
      </c>
      <c r="C948" s="142" t="str">
        <f t="shared" si="17"/>
        <v>A57</v>
      </c>
      <c r="D948" s="142" t="s">
        <v>487</v>
      </c>
      <c r="E948" s="142" t="str">
        <f t="shared" si="16"/>
        <v>A57 Kamienna Akademiki UE</v>
      </c>
      <c r="G948" s="107"/>
      <c r="H948"/>
      <c r="I948" s="107"/>
    </row>
    <row r="949" spans="2:9" hidden="1">
      <c r="B949" s="107">
        <v>453</v>
      </c>
      <c r="C949" s="107" t="str">
        <f t="shared" si="17"/>
        <v>A57</v>
      </c>
      <c r="D949" s="4" t="s">
        <v>298</v>
      </c>
      <c r="E949" s="10" t="str">
        <f t="shared" si="16"/>
        <v/>
      </c>
      <c r="G949" s="107"/>
      <c r="H949"/>
      <c r="I949" s="107"/>
    </row>
    <row r="950" spans="2:9">
      <c r="B950" s="142">
        <v>454</v>
      </c>
      <c r="C950" s="142" t="str">
        <f t="shared" si="17"/>
        <v>A56</v>
      </c>
      <c r="D950" s="142" t="s">
        <v>488</v>
      </c>
      <c r="E950" s="142" t="str">
        <f t="shared" si="16"/>
        <v>A56 Wojciecha z Brudzewa Akademiki</v>
      </c>
      <c r="G950" s="107"/>
      <c r="H950"/>
      <c r="I950" s="107"/>
    </row>
    <row r="951" spans="2:9" hidden="1">
      <c r="B951" s="107">
        <v>454</v>
      </c>
      <c r="C951" s="107" t="str">
        <f t="shared" si="17"/>
        <v>A56</v>
      </c>
      <c r="D951" s="4" t="s">
        <v>299</v>
      </c>
      <c r="E951" s="10" t="str">
        <f>IF(B951=B952,CONCATENATE(D951," ",C952),IF(B951=B950,"",D951))</f>
        <v/>
      </c>
      <c r="G951" s="107"/>
      <c r="H951"/>
      <c r="I951" s="107"/>
    </row>
    <row r="954" spans="2:9">
      <c r="B954" s="143" t="s">
        <v>501</v>
      </c>
      <c r="C954" s="143" t="s">
        <v>846</v>
      </c>
      <c r="D954" s="143" t="s">
        <v>644</v>
      </c>
      <c r="E954" s="143" t="s">
        <v>648</v>
      </c>
    </row>
    <row r="955" spans="2:9">
      <c r="B955" s="142">
        <v>1</v>
      </c>
      <c r="C955" s="142" t="s">
        <v>431</v>
      </c>
      <c r="D955" s="142" t="s">
        <v>431</v>
      </c>
      <c r="E955" s="142" t="s">
        <v>649</v>
      </c>
    </row>
    <row r="956" spans="2:9">
      <c r="B956" s="142">
        <v>2</v>
      </c>
      <c r="C956" s="142" t="s">
        <v>432</v>
      </c>
      <c r="D956" s="142" t="s">
        <v>432</v>
      </c>
      <c r="E956" s="142" t="s">
        <v>650</v>
      </c>
    </row>
    <row r="957" spans="2:9">
      <c r="B957" s="142">
        <v>3</v>
      </c>
      <c r="C957" s="142" t="s">
        <v>432</v>
      </c>
      <c r="D957" s="142" t="s">
        <v>432</v>
      </c>
      <c r="E957" s="142" t="s">
        <v>651</v>
      </c>
    </row>
    <row r="958" spans="2:9">
      <c r="B958" s="142">
        <v>4</v>
      </c>
      <c r="C958" s="142" t="s">
        <v>433</v>
      </c>
      <c r="D958" s="142" t="s">
        <v>433</v>
      </c>
      <c r="E958" s="142" t="s">
        <v>652</v>
      </c>
    </row>
    <row r="959" spans="2:9">
      <c r="B959" s="142">
        <v>5</v>
      </c>
      <c r="C959" s="142" t="s">
        <v>433</v>
      </c>
      <c r="D959" s="142" t="s">
        <v>433</v>
      </c>
      <c r="E959" s="142" t="s">
        <v>653</v>
      </c>
    </row>
    <row r="960" spans="2:9">
      <c r="B960" s="142">
        <v>6</v>
      </c>
      <c r="C960" s="142" t="s">
        <v>434</v>
      </c>
      <c r="D960" s="142" t="s">
        <v>434</v>
      </c>
      <c r="E960" s="142" t="s">
        <v>654</v>
      </c>
    </row>
    <row r="961" spans="2:5">
      <c r="B961" s="142">
        <v>7</v>
      </c>
      <c r="C961" s="142" t="s">
        <v>434</v>
      </c>
      <c r="D961" s="142" t="s">
        <v>434</v>
      </c>
      <c r="E961" s="142" t="s">
        <v>655</v>
      </c>
    </row>
    <row r="962" spans="2:5">
      <c r="B962" s="142">
        <v>8</v>
      </c>
      <c r="C962" s="142" t="s">
        <v>435</v>
      </c>
      <c r="D962" s="142" t="s">
        <v>435</v>
      </c>
      <c r="E962" s="142" t="s">
        <v>656</v>
      </c>
    </row>
    <row r="963" spans="2:5">
      <c r="B963" s="142">
        <v>9</v>
      </c>
      <c r="C963" s="142" t="s">
        <v>435</v>
      </c>
      <c r="D963" s="142" t="s">
        <v>435</v>
      </c>
      <c r="E963" s="142" t="s">
        <v>657</v>
      </c>
    </row>
    <row r="964" spans="2:5">
      <c r="B964" s="142">
        <v>10</v>
      </c>
      <c r="C964" s="142" t="s">
        <v>436</v>
      </c>
      <c r="D964" s="142" t="s">
        <v>436</v>
      </c>
      <c r="E964" s="142" t="s">
        <v>658</v>
      </c>
    </row>
    <row r="965" spans="2:5">
      <c r="B965" s="142">
        <v>11</v>
      </c>
      <c r="C965" s="142">
        <v>11</v>
      </c>
      <c r="D965" s="142" t="s">
        <v>86</v>
      </c>
      <c r="E965" s="142" t="s">
        <v>86</v>
      </c>
    </row>
    <row r="966" spans="2:5">
      <c r="B966" s="142">
        <v>12</v>
      </c>
      <c r="C966" s="142">
        <v>12</v>
      </c>
      <c r="D966" s="142" t="s">
        <v>515</v>
      </c>
      <c r="E966" s="142" t="s">
        <v>515</v>
      </c>
    </row>
    <row r="967" spans="2:5">
      <c r="B967" s="142">
        <v>13</v>
      </c>
      <c r="C967" s="142" t="s">
        <v>437</v>
      </c>
      <c r="D967" s="142" t="s">
        <v>437</v>
      </c>
      <c r="E967" s="142" t="s">
        <v>659</v>
      </c>
    </row>
    <row r="968" spans="2:5">
      <c r="B968" s="142">
        <v>14</v>
      </c>
      <c r="C968" s="142">
        <v>14</v>
      </c>
      <c r="D968" s="142" t="s">
        <v>87</v>
      </c>
      <c r="E968" s="142" t="s">
        <v>87</v>
      </c>
    </row>
    <row r="969" spans="2:5">
      <c r="B969" s="142">
        <v>15</v>
      </c>
      <c r="C969" s="142">
        <v>15</v>
      </c>
      <c r="D969" s="142" t="s">
        <v>517</v>
      </c>
      <c r="E969" s="142" t="s">
        <v>517</v>
      </c>
    </row>
    <row r="970" spans="2:5">
      <c r="B970" s="142">
        <v>16</v>
      </c>
      <c r="C970" s="142">
        <v>16</v>
      </c>
      <c r="D970" s="142" t="s">
        <v>518</v>
      </c>
      <c r="E970" s="142" t="s">
        <v>518</v>
      </c>
    </row>
    <row r="971" spans="2:5">
      <c r="B971" s="142">
        <v>17</v>
      </c>
      <c r="C971" s="142" t="s">
        <v>438</v>
      </c>
      <c r="D971" s="142" t="s">
        <v>438</v>
      </c>
      <c r="E971" s="142" t="s">
        <v>660</v>
      </c>
    </row>
    <row r="972" spans="2:5">
      <c r="B972" s="142">
        <v>18</v>
      </c>
      <c r="C972" s="142" t="s">
        <v>438</v>
      </c>
      <c r="D972" s="142" t="s">
        <v>438</v>
      </c>
      <c r="E972" s="142" t="s">
        <v>661</v>
      </c>
    </row>
    <row r="973" spans="2:5">
      <c r="B973" s="142">
        <v>19</v>
      </c>
      <c r="C973" s="142">
        <v>19</v>
      </c>
      <c r="D973" s="142" t="s">
        <v>520</v>
      </c>
      <c r="E973" s="142" t="s">
        <v>520</v>
      </c>
    </row>
    <row r="974" spans="2:5">
      <c r="B974" s="142">
        <v>20</v>
      </c>
      <c r="C974" s="142">
        <v>20</v>
      </c>
      <c r="D974" s="142" t="s">
        <v>521</v>
      </c>
      <c r="E974" s="142" t="s">
        <v>521</v>
      </c>
    </row>
    <row r="975" spans="2:5">
      <c r="B975" s="142">
        <v>21</v>
      </c>
      <c r="C975" s="142" t="s">
        <v>438</v>
      </c>
      <c r="D975" s="142" t="s">
        <v>438</v>
      </c>
      <c r="E975" s="142" t="s">
        <v>662</v>
      </c>
    </row>
    <row r="976" spans="2:5">
      <c r="B976" s="142">
        <v>22</v>
      </c>
      <c r="C976" s="142">
        <v>22</v>
      </c>
      <c r="D976" s="142" t="s">
        <v>66</v>
      </c>
      <c r="E976" s="142" t="s">
        <v>66</v>
      </c>
    </row>
    <row r="977" spans="2:5">
      <c r="B977" s="142">
        <v>23</v>
      </c>
      <c r="C977" s="142">
        <v>23</v>
      </c>
      <c r="D977" s="142" t="s">
        <v>504</v>
      </c>
      <c r="E977" s="142" t="s">
        <v>504</v>
      </c>
    </row>
    <row r="978" spans="2:5">
      <c r="B978" s="142">
        <v>24</v>
      </c>
      <c r="C978" s="142">
        <v>24</v>
      </c>
      <c r="D978" s="142" t="s">
        <v>67</v>
      </c>
      <c r="E978" s="142" t="s">
        <v>67</v>
      </c>
    </row>
    <row r="979" spans="2:5">
      <c r="B979" s="142">
        <v>25</v>
      </c>
      <c r="C979" s="142" t="s">
        <v>439</v>
      </c>
      <c r="D979" s="142" t="s">
        <v>439</v>
      </c>
      <c r="E979" s="142" t="s">
        <v>663</v>
      </c>
    </row>
    <row r="980" spans="2:5">
      <c r="B980" s="142">
        <v>26</v>
      </c>
      <c r="C980" s="142">
        <v>26</v>
      </c>
      <c r="D980" s="142" t="s">
        <v>68</v>
      </c>
      <c r="E980" s="142" t="s">
        <v>68</v>
      </c>
    </row>
    <row r="981" spans="2:5">
      <c r="B981" s="142">
        <v>27</v>
      </c>
      <c r="C981" s="142" t="s">
        <v>439</v>
      </c>
      <c r="D981" s="142" t="s">
        <v>439</v>
      </c>
      <c r="E981" s="142" t="s">
        <v>664</v>
      </c>
    </row>
    <row r="982" spans="2:5">
      <c r="B982" s="142">
        <v>28</v>
      </c>
      <c r="C982" s="142" t="s">
        <v>440</v>
      </c>
      <c r="D982" s="142" t="s">
        <v>440</v>
      </c>
      <c r="E982" s="142" t="s">
        <v>665</v>
      </c>
    </row>
    <row r="983" spans="2:5">
      <c r="B983" s="142">
        <v>29</v>
      </c>
      <c r="C983" s="142" t="s">
        <v>440</v>
      </c>
      <c r="D983" s="142" t="s">
        <v>440</v>
      </c>
      <c r="E983" s="142" t="s">
        <v>666</v>
      </c>
    </row>
    <row r="984" spans="2:5">
      <c r="B984" s="142">
        <v>30</v>
      </c>
      <c r="C984" s="142" t="s">
        <v>441</v>
      </c>
      <c r="D984" s="142" t="s">
        <v>441</v>
      </c>
      <c r="E984" s="142" t="s">
        <v>667</v>
      </c>
    </row>
    <row r="985" spans="2:5">
      <c r="B985" s="142">
        <v>31</v>
      </c>
      <c r="C985" s="142" t="s">
        <v>442</v>
      </c>
      <c r="D985" s="142" t="s">
        <v>442</v>
      </c>
      <c r="E985" s="142" t="s">
        <v>668</v>
      </c>
    </row>
    <row r="986" spans="2:5">
      <c r="B986" s="142">
        <v>32</v>
      </c>
      <c r="C986" s="142">
        <v>32</v>
      </c>
      <c r="D986" s="142" t="s">
        <v>74</v>
      </c>
      <c r="E986" s="142" t="s">
        <v>74</v>
      </c>
    </row>
    <row r="987" spans="2:5">
      <c r="B987" s="142">
        <v>33</v>
      </c>
      <c r="C987" s="142">
        <v>33</v>
      </c>
      <c r="D987" s="142" t="s">
        <v>75</v>
      </c>
      <c r="E987" s="142" t="s">
        <v>75</v>
      </c>
    </row>
    <row r="988" spans="2:5">
      <c r="B988" s="142">
        <v>34</v>
      </c>
      <c r="C988" s="142">
        <v>34</v>
      </c>
      <c r="D988" s="142" t="s">
        <v>76</v>
      </c>
      <c r="E988" s="142" t="s">
        <v>76</v>
      </c>
    </row>
    <row r="989" spans="2:5">
      <c r="B989" s="142">
        <v>35</v>
      </c>
      <c r="C989" s="142">
        <v>35</v>
      </c>
      <c r="D989" s="142" t="s">
        <v>506</v>
      </c>
      <c r="E989" s="142" t="s">
        <v>506</v>
      </c>
    </row>
    <row r="990" spans="2:5">
      <c r="B990" s="142">
        <v>36</v>
      </c>
      <c r="C990" s="142">
        <v>36</v>
      </c>
      <c r="D990" s="142" t="s">
        <v>507</v>
      </c>
      <c r="E990" s="142" t="s">
        <v>507</v>
      </c>
    </row>
    <row r="991" spans="2:5">
      <c r="B991" s="142">
        <v>37</v>
      </c>
      <c r="C991" s="142" t="s">
        <v>438</v>
      </c>
      <c r="D991" s="142" t="s">
        <v>438</v>
      </c>
      <c r="E991" s="142" t="s">
        <v>669</v>
      </c>
    </row>
    <row r="992" spans="2:5">
      <c r="B992" s="142">
        <v>38</v>
      </c>
      <c r="C992" s="142">
        <v>38</v>
      </c>
      <c r="D992" s="142" t="s">
        <v>509</v>
      </c>
      <c r="E992" s="142" t="s">
        <v>509</v>
      </c>
    </row>
    <row r="993" spans="2:5">
      <c r="B993" s="142">
        <v>39</v>
      </c>
      <c r="C993" s="142">
        <v>39</v>
      </c>
      <c r="D993" s="142" t="s">
        <v>77</v>
      </c>
      <c r="E993" s="142" t="s">
        <v>77</v>
      </c>
    </row>
    <row r="994" spans="2:5">
      <c r="B994" s="142">
        <v>40</v>
      </c>
      <c r="C994" s="142">
        <v>40</v>
      </c>
      <c r="D994" s="142" t="s">
        <v>78</v>
      </c>
      <c r="E994" s="142" t="s">
        <v>78</v>
      </c>
    </row>
    <row r="995" spans="2:5">
      <c r="B995" s="142">
        <v>41</v>
      </c>
      <c r="C995" s="142" t="s">
        <v>443</v>
      </c>
      <c r="D995" s="142" t="s">
        <v>443</v>
      </c>
      <c r="E995" s="142" t="s">
        <v>670</v>
      </c>
    </row>
    <row r="996" spans="2:5">
      <c r="B996" s="142">
        <v>42</v>
      </c>
      <c r="C996" s="142" t="s">
        <v>443</v>
      </c>
      <c r="D996" s="142" t="s">
        <v>443</v>
      </c>
      <c r="E996" s="142" t="s">
        <v>671</v>
      </c>
    </row>
    <row r="997" spans="2:5">
      <c r="B997" s="142">
        <v>43</v>
      </c>
      <c r="C997" s="142" t="s">
        <v>444</v>
      </c>
      <c r="D997" s="142" t="s">
        <v>444</v>
      </c>
      <c r="E997" s="142" t="s">
        <v>672</v>
      </c>
    </row>
    <row r="998" spans="2:5">
      <c r="B998" s="142">
        <v>44</v>
      </c>
      <c r="C998" s="142">
        <v>44</v>
      </c>
      <c r="D998" s="142" t="s">
        <v>524</v>
      </c>
      <c r="E998" s="142" t="s">
        <v>524</v>
      </c>
    </row>
    <row r="999" spans="2:5">
      <c r="B999" s="142">
        <v>45</v>
      </c>
      <c r="C999" s="142" t="s">
        <v>444</v>
      </c>
      <c r="D999" s="142" t="s">
        <v>444</v>
      </c>
      <c r="E999" s="142" t="s">
        <v>673</v>
      </c>
    </row>
    <row r="1000" spans="2:5">
      <c r="B1000" s="142">
        <v>46</v>
      </c>
      <c r="C1000" s="142">
        <v>46</v>
      </c>
      <c r="D1000" s="142" t="s">
        <v>525</v>
      </c>
      <c r="E1000" s="142" t="s">
        <v>525</v>
      </c>
    </row>
    <row r="1001" spans="2:5">
      <c r="B1001" s="142">
        <v>47</v>
      </c>
      <c r="C1001" s="142">
        <v>47</v>
      </c>
      <c r="D1001" s="142" t="s">
        <v>90</v>
      </c>
      <c r="E1001" s="142" t="s">
        <v>90</v>
      </c>
    </row>
    <row r="1002" spans="2:5">
      <c r="B1002" s="142">
        <v>48</v>
      </c>
      <c r="C1002" s="142">
        <v>48</v>
      </c>
      <c r="D1002" s="142" t="s">
        <v>91</v>
      </c>
      <c r="E1002" s="142" t="s">
        <v>91</v>
      </c>
    </row>
    <row r="1003" spans="2:5">
      <c r="B1003" s="142">
        <v>49</v>
      </c>
      <c r="C1003" s="142" t="s">
        <v>445</v>
      </c>
      <c r="D1003" s="142" t="s">
        <v>445</v>
      </c>
      <c r="E1003" s="142" t="s">
        <v>674</v>
      </c>
    </row>
    <row r="1004" spans="2:5">
      <c r="B1004" s="142">
        <v>50</v>
      </c>
      <c r="C1004" s="142">
        <v>50</v>
      </c>
      <c r="D1004" s="142" t="s">
        <v>526</v>
      </c>
      <c r="E1004" s="142" t="s">
        <v>526</v>
      </c>
    </row>
    <row r="1005" spans="2:5">
      <c r="B1005" s="142">
        <v>51</v>
      </c>
      <c r="C1005" s="142" t="s">
        <v>444</v>
      </c>
      <c r="D1005" s="142" t="s">
        <v>444</v>
      </c>
      <c r="E1005" s="142" t="s">
        <v>675</v>
      </c>
    </row>
    <row r="1006" spans="2:5">
      <c r="B1006" s="142">
        <v>52</v>
      </c>
      <c r="C1006" s="142" t="s">
        <v>444</v>
      </c>
      <c r="D1006" s="142" t="s">
        <v>444</v>
      </c>
      <c r="E1006" s="142" t="s">
        <v>676</v>
      </c>
    </row>
    <row r="1007" spans="2:5">
      <c r="B1007" s="142">
        <v>53</v>
      </c>
      <c r="C1007" s="142">
        <v>53</v>
      </c>
      <c r="D1007" s="142" t="s">
        <v>94</v>
      </c>
      <c r="E1007" s="142" t="s">
        <v>94</v>
      </c>
    </row>
    <row r="1008" spans="2:5">
      <c r="B1008" s="142">
        <v>54</v>
      </c>
      <c r="C1008" s="142">
        <v>54</v>
      </c>
      <c r="D1008" s="142" t="s">
        <v>95</v>
      </c>
      <c r="E1008" s="142" t="s">
        <v>95</v>
      </c>
    </row>
    <row r="1009" spans="2:5">
      <c r="B1009" s="142">
        <v>55</v>
      </c>
      <c r="C1009" s="142">
        <v>55</v>
      </c>
      <c r="D1009" s="142" t="s">
        <v>96</v>
      </c>
      <c r="E1009" s="142" t="s">
        <v>96</v>
      </c>
    </row>
    <row r="1010" spans="2:5">
      <c r="B1010" s="142">
        <v>56</v>
      </c>
      <c r="C1010" s="142">
        <v>56</v>
      </c>
      <c r="D1010" s="142" t="s">
        <v>97</v>
      </c>
      <c r="E1010" s="142" t="s">
        <v>97</v>
      </c>
    </row>
    <row r="1011" spans="2:5">
      <c r="B1011" s="142">
        <v>57</v>
      </c>
      <c r="C1011" s="142">
        <v>57</v>
      </c>
      <c r="D1011" s="142" t="s">
        <v>98</v>
      </c>
      <c r="E1011" s="142" t="s">
        <v>98</v>
      </c>
    </row>
    <row r="1012" spans="2:5">
      <c r="B1012" s="142">
        <v>58</v>
      </c>
      <c r="C1012" s="142">
        <v>58</v>
      </c>
      <c r="D1012" s="142" t="s">
        <v>99</v>
      </c>
      <c r="E1012" s="142" t="s">
        <v>99</v>
      </c>
    </row>
    <row r="1013" spans="2:5">
      <c r="B1013" s="142">
        <v>59</v>
      </c>
      <c r="C1013" s="142">
        <v>59</v>
      </c>
      <c r="D1013" s="142" t="s">
        <v>528</v>
      </c>
      <c r="E1013" s="142" t="s">
        <v>528</v>
      </c>
    </row>
    <row r="1014" spans="2:5">
      <c r="B1014" s="142">
        <v>60</v>
      </c>
      <c r="C1014" s="142">
        <v>60</v>
      </c>
      <c r="D1014" s="142" t="s">
        <v>100</v>
      </c>
      <c r="E1014" s="142" t="s">
        <v>100</v>
      </c>
    </row>
    <row r="1015" spans="2:5">
      <c r="B1015" s="142">
        <v>61</v>
      </c>
      <c r="C1015" s="142">
        <v>61</v>
      </c>
      <c r="D1015" s="142" t="s">
        <v>529</v>
      </c>
      <c r="E1015" s="142" t="s">
        <v>529</v>
      </c>
    </row>
    <row r="1016" spans="2:5">
      <c r="B1016" s="142">
        <v>62</v>
      </c>
      <c r="C1016" s="142">
        <v>62</v>
      </c>
      <c r="D1016" s="142" t="s">
        <v>101</v>
      </c>
      <c r="E1016" s="142" t="s">
        <v>101</v>
      </c>
    </row>
    <row r="1017" spans="2:5">
      <c r="B1017" s="142">
        <v>63</v>
      </c>
      <c r="C1017" s="142">
        <v>63</v>
      </c>
      <c r="D1017" s="142" t="s">
        <v>102</v>
      </c>
      <c r="E1017" s="142" t="s">
        <v>102</v>
      </c>
    </row>
    <row r="1018" spans="2:5">
      <c r="B1018" s="142">
        <v>64</v>
      </c>
      <c r="C1018" s="142" t="s">
        <v>446</v>
      </c>
      <c r="D1018" s="142" t="s">
        <v>446</v>
      </c>
      <c r="E1018" s="142" t="s">
        <v>677</v>
      </c>
    </row>
    <row r="1019" spans="2:5">
      <c r="B1019" s="142">
        <v>65</v>
      </c>
      <c r="C1019" s="142">
        <v>65</v>
      </c>
      <c r="D1019" s="142" t="s">
        <v>104</v>
      </c>
      <c r="E1019" s="142" t="s">
        <v>104</v>
      </c>
    </row>
    <row r="1020" spans="2:5">
      <c r="B1020" s="142">
        <v>66</v>
      </c>
      <c r="C1020" s="142">
        <v>66</v>
      </c>
      <c r="D1020" s="142" t="s">
        <v>530</v>
      </c>
      <c r="E1020" s="142" t="s">
        <v>530</v>
      </c>
    </row>
    <row r="1021" spans="2:5">
      <c r="B1021" s="142">
        <v>67</v>
      </c>
      <c r="C1021" s="142">
        <v>67</v>
      </c>
      <c r="D1021" s="142" t="s">
        <v>105</v>
      </c>
      <c r="E1021" s="142" t="s">
        <v>105</v>
      </c>
    </row>
    <row r="1022" spans="2:5">
      <c r="B1022" s="142">
        <v>68</v>
      </c>
      <c r="C1022" s="142">
        <v>68</v>
      </c>
      <c r="D1022" s="142" t="s">
        <v>106</v>
      </c>
      <c r="E1022" s="142" t="s">
        <v>106</v>
      </c>
    </row>
    <row r="1023" spans="2:5">
      <c r="B1023" s="142">
        <v>69</v>
      </c>
      <c r="C1023" s="142">
        <v>69</v>
      </c>
      <c r="D1023" s="142" t="s">
        <v>107</v>
      </c>
      <c r="E1023" s="142" t="s">
        <v>107</v>
      </c>
    </row>
    <row r="1024" spans="2:5">
      <c r="B1024" s="142">
        <v>70</v>
      </c>
      <c r="C1024" s="142" t="s">
        <v>438</v>
      </c>
      <c r="D1024" s="142" t="s">
        <v>438</v>
      </c>
      <c r="E1024" s="142" t="s">
        <v>678</v>
      </c>
    </row>
    <row r="1025" spans="2:5">
      <c r="B1025" s="142">
        <v>71</v>
      </c>
      <c r="C1025" s="142" t="s">
        <v>447</v>
      </c>
      <c r="D1025" s="142" t="s">
        <v>447</v>
      </c>
      <c r="E1025" s="142" t="s">
        <v>679</v>
      </c>
    </row>
    <row r="1026" spans="2:5">
      <c r="B1026" s="142">
        <v>72</v>
      </c>
      <c r="C1026" s="142" t="s">
        <v>447</v>
      </c>
      <c r="D1026" s="142" t="s">
        <v>447</v>
      </c>
      <c r="E1026" s="142" t="s">
        <v>680</v>
      </c>
    </row>
    <row r="1027" spans="2:5">
      <c r="B1027" s="142">
        <v>73</v>
      </c>
      <c r="C1027" s="142" t="s">
        <v>448</v>
      </c>
      <c r="D1027" s="142" t="s">
        <v>448</v>
      </c>
      <c r="E1027" s="142" t="s">
        <v>681</v>
      </c>
    </row>
    <row r="1028" spans="2:5">
      <c r="B1028" s="142">
        <v>74</v>
      </c>
      <c r="C1028" s="142" t="s">
        <v>449</v>
      </c>
      <c r="D1028" s="142" t="s">
        <v>449</v>
      </c>
      <c r="E1028" s="142" t="s">
        <v>682</v>
      </c>
    </row>
    <row r="1029" spans="2:5">
      <c r="B1029" s="142">
        <v>75</v>
      </c>
      <c r="C1029" s="142" t="s">
        <v>449</v>
      </c>
      <c r="D1029" s="142" t="s">
        <v>449</v>
      </c>
      <c r="E1029" s="142" t="s">
        <v>683</v>
      </c>
    </row>
    <row r="1030" spans="2:5">
      <c r="B1030" s="142">
        <v>76</v>
      </c>
      <c r="C1030" s="142" t="s">
        <v>448</v>
      </c>
      <c r="D1030" s="142" t="s">
        <v>448</v>
      </c>
      <c r="E1030" s="142" t="s">
        <v>684</v>
      </c>
    </row>
    <row r="1031" spans="2:5">
      <c r="B1031" s="142">
        <v>77</v>
      </c>
      <c r="C1031" s="142" t="s">
        <v>448</v>
      </c>
      <c r="D1031" s="142" t="s">
        <v>448</v>
      </c>
      <c r="E1031" s="142" t="s">
        <v>685</v>
      </c>
    </row>
    <row r="1032" spans="2:5">
      <c r="B1032" s="142">
        <v>78</v>
      </c>
      <c r="C1032" s="142" t="s">
        <v>450</v>
      </c>
      <c r="D1032" s="142" t="s">
        <v>450</v>
      </c>
      <c r="E1032" s="142" t="s">
        <v>686</v>
      </c>
    </row>
    <row r="1033" spans="2:5">
      <c r="B1033" s="142">
        <v>79</v>
      </c>
      <c r="C1033" s="142" t="s">
        <v>448</v>
      </c>
      <c r="D1033" s="142" t="s">
        <v>448</v>
      </c>
      <c r="E1033" s="142" t="s">
        <v>687</v>
      </c>
    </row>
    <row r="1034" spans="2:5">
      <c r="B1034" s="142">
        <v>80</v>
      </c>
      <c r="C1034" s="142" t="s">
        <v>451</v>
      </c>
      <c r="D1034" s="142" t="s">
        <v>451</v>
      </c>
      <c r="E1034" s="142" t="s">
        <v>688</v>
      </c>
    </row>
    <row r="1035" spans="2:5">
      <c r="B1035" s="142">
        <v>81</v>
      </c>
      <c r="C1035" s="142">
        <v>81</v>
      </c>
      <c r="D1035" s="142" t="s">
        <v>531</v>
      </c>
      <c r="E1035" s="142" t="s">
        <v>531</v>
      </c>
    </row>
    <row r="1036" spans="2:5">
      <c r="B1036" s="142">
        <v>82</v>
      </c>
      <c r="C1036" s="142" t="s">
        <v>449</v>
      </c>
      <c r="D1036" s="142" t="s">
        <v>449</v>
      </c>
      <c r="E1036" s="142" t="s">
        <v>689</v>
      </c>
    </row>
    <row r="1037" spans="2:5">
      <c r="B1037" s="142">
        <v>83</v>
      </c>
      <c r="C1037" s="142">
        <v>83</v>
      </c>
      <c r="D1037" s="142" t="s">
        <v>532</v>
      </c>
      <c r="E1037" s="142" t="s">
        <v>532</v>
      </c>
    </row>
    <row r="1038" spans="2:5">
      <c r="B1038" s="142">
        <v>84</v>
      </c>
      <c r="C1038" s="142">
        <v>84</v>
      </c>
      <c r="D1038" s="142" t="s">
        <v>120</v>
      </c>
      <c r="E1038" s="142" t="s">
        <v>120</v>
      </c>
    </row>
    <row r="1039" spans="2:5">
      <c r="B1039" s="142">
        <v>85</v>
      </c>
      <c r="C1039" s="142">
        <v>85</v>
      </c>
      <c r="D1039" s="142" t="s">
        <v>121</v>
      </c>
      <c r="E1039" s="142" t="s">
        <v>121</v>
      </c>
    </row>
    <row r="1040" spans="2:5">
      <c r="B1040" s="142">
        <v>86</v>
      </c>
      <c r="C1040" s="142" t="s">
        <v>449</v>
      </c>
      <c r="D1040" s="142" t="s">
        <v>449</v>
      </c>
      <c r="E1040" s="142" t="s">
        <v>690</v>
      </c>
    </row>
    <row r="1041" spans="2:5">
      <c r="B1041" s="142">
        <v>87</v>
      </c>
      <c r="C1041" s="142" t="s">
        <v>449</v>
      </c>
      <c r="D1041" s="142" t="s">
        <v>449</v>
      </c>
      <c r="E1041" s="142" t="s">
        <v>691</v>
      </c>
    </row>
    <row r="1042" spans="2:5">
      <c r="B1042" s="142">
        <v>88</v>
      </c>
      <c r="C1042" s="142" t="s">
        <v>444</v>
      </c>
      <c r="D1042" s="142" t="s">
        <v>444</v>
      </c>
      <c r="E1042" s="142" t="s">
        <v>692</v>
      </c>
    </row>
    <row r="1043" spans="2:5">
      <c r="B1043" s="142">
        <v>89</v>
      </c>
      <c r="C1043" s="142">
        <v>89</v>
      </c>
      <c r="D1043" s="142" t="s">
        <v>534</v>
      </c>
      <c r="E1043" s="142" t="s">
        <v>534</v>
      </c>
    </row>
    <row r="1044" spans="2:5">
      <c r="B1044" s="142">
        <v>90</v>
      </c>
      <c r="C1044" s="142" t="s">
        <v>438</v>
      </c>
      <c r="D1044" s="142" t="s">
        <v>438</v>
      </c>
      <c r="E1044" s="142" t="s">
        <v>693</v>
      </c>
    </row>
    <row r="1045" spans="2:5">
      <c r="B1045" s="142">
        <v>91</v>
      </c>
      <c r="C1045" s="142" t="s">
        <v>452</v>
      </c>
      <c r="D1045" s="142" t="s">
        <v>452</v>
      </c>
      <c r="E1045" s="142" t="s">
        <v>694</v>
      </c>
    </row>
    <row r="1046" spans="2:5">
      <c r="B1046" s="142">
        <v>92</v>
      </c>
      <c r="C1046" s="142" t="s">
        <v>452</v>
      </c>
      <c r="D1046" s="142" t="s">
        <v>452</v>
      </c>
      <c r="E1046" s="142" t="s">
        <v>695</v>
      </c>
    </row>
    <row r="1047" spans="2:5">
      <c r="B1047" s="142">
        <v>93</v>
      </c>
      <c r="C1047" s="142">
        <v>93</v>
      </c>
      <c r="D1047" s="142" t="s">
        <v>535</v>
      </c>
      <c r="E1047" s="142" t="s">
        <v>535</v>
      </c>
    </row>
    <row r="1048" spans="2:5">
      <c r="B1048" s="142">
        <v>94</v>
      </c>
      <c r="C1048" s="142">
        <v>94</v>
      </c>
      <c r="D1048" s="142" t="s">
        <v>536</v>
      </c>
      <c r="E1048" s="142" t="s">
        <v>536</v>
      </c>
    </row>
    <row r="1049" spans="2:5">
      <c r="B1049" s="142">
        <v>95</v>
      </c>
      <c r="C1049" s="142">
        <v>95</v>
      </c>
      <c r="D1049" s="142" t="s">
        <v>127</v>
      </c>
      <c r="E1049" s="142" t="s">
        <v>127</v>
      </c>
    </row>
    <row r="1050" spans="2:5">
      <c r="B1050" s="142">
        <v>96</v>
      </c>
      <c r="C1050" s="142" t="s">
        <v>453</v>
      </c>
      <c r="D1050" s="142" t="s">
        <v>453</v>
      </c>
      <c r="E1050" s="142" t="s">
        <v>696</v>
      </c>
    </row>
    <row r="1051" spans="2:5">
      <c r="B1051" s="142">
        <v>97</v>
      </c>
      <c r="C1051" s="142">
        <v>97</v>
      </c>
      <c r="D1051" s="142" t="s">
        <v>129</v>
      </c>
      <c r="E1051" s="142" t="s">
        <v>129</v>
      </c>
    </row>
    <row r="1052" spans="2:5">
      <c r="B1052" s="142">
        <v>98</v>
      </c>
      <c r="C1052" s="142">
        <v>98</v>
      </c>
      <c r="D1052" s="142" t="s">
        <v>537</v>
      </c>
      <c r="E1052" s="142" t="s">
        <v>537</v>
      </c>
    </row>
    <row r="1053" spans="2:5">
      <c r="B1053" s="142">
        <v>99</v>
      </c>
      <c r="C1053" s="142">
        <v>99</v>
      </c>
      <c r="D1053" s="142" t="s">
        <v>130</v>
      </c>
      <c r="E1053" s="142" t="s">
        <v>130</v>
      </c>
    </row>
    <row r="1054" spans="2:5">
      <c r="B1054" s="142">
        <v>100</v>
      </c>
      <c r="C1054" s="142">
        <v>100</v>
      </c>
      <c r="D1054" s="142" t="s">
        <v>538</v>
      </c>
      <c r="E1054" s="142" t="s">
        <v>538</v>
      </c>
    </row>
    <row r="1055" spans="2:5">
      <c r="B1055" s="142">
        <v>101</v>
      </c>
      <c r="C1055" s="142">
        <v>101</v>
      </c>
      <c r="D1055" s="142" t="s">
        <v>539</v>
      </c>
      <c r="E1055" s="142" t="s">
        <v>539</v>
      </c>
    </row>
    <row r="1056" spans="2:5">
      <c r="B1056" s="142">
        <v>102</v>
      </c>
      <c r="C1056" s="142" t="s">
        <v>444</v>
      </c>
      <c r="D1056" s="142" t="s">
        <v>444</v>
      </c>
      <c r="E1056" s="142" t="s">
        <v>697</v>
      </c>
    </row>
    <row r="1057" spans="2:5">
      <c r="B1057" s="142">
        <v>103</v>
      </c>
      <c r="C1057" s="142">
        <v>103</v>
      </c>
      <c r="D1057" s="142" t="s">
        <v>132</v>
      </c>
      <c r="E1057" s="142" t="s">
        <v>132</v>
      </c>
    </row>
    <row r="1058" spans="2:5">
      <c r="B1058" s="142">
        <v>104</v>
      </c>
      <c r="C1058" s="142" t="s">
        <v>444</v>
      </c>
      <c r="D1058" s="142" t="s">
        <v>444</v>
      </c>
      <c r="E1058" s="142" t="s">
        <v>698</v>
      </c>
    </row>
    <row r="1059" spans="2:5">
      <c r="B1059" s="142">
        <v>105</v>
      </c>
      <c r="C1059" s="142">
        <v>105</v>
      </c>
      <c r="D1059" s="142" t="s">
        <v>540</v>
      </c>
      <c r="E1059" s="142" t="s">
        <v>540</v>
      </c>
    </row>
    <row r="1060" spans="2:5">
      <c r="B1060" s="142">
        <v>106</v>
      </c>
      <c r="C1060" s="142" t="s">
        <v>444</v>
      </c>
      <c r="D1060" s="142" t="s">
        <v>444</v>
      </c>
      <c r="E1060" s="142" t="s">
        <v>699</v>
      </c>
    </row>
    <row r="1061" spans="2:5">
      <c r="B1061" s="142">
        <v>107</v>
      </c>
      <c r="C1061" s="142">
        <v>107</v>
      </c>
      <c r="D1061" s="142" t="s">
        <v>541</v>
      </c>
      <c r="E1061" s="142" t="s">
        <v>541</v>
      </c>
    </row>
    <row r="1062" spans="2:5">
      <c r="B1062" s="142">
        <v>108</v>
      </c>
      <c r="C1062" s="142" t="s">
        <v>454</v>
      </c>
      <c r="D1062" s="142" t="s">
        <v>454</v>
      </c>
      <c r="E1062" s="142" t="s">
        <v>700</v>
      </c>
    </row>
    <row r="1063" spans="2:5">
      <c r="B1063" s="142">
        <v>109</v>
      </c>
      <c r="C1063" s="142" t="s">
        <v>455</v>
      </c>
      <c r="D1063" s="142" t="s">
        <v>455</v>
      </c>
      <c r="E1063" s="142" t="s">
        <v>701</v>
      </c>
    </row>
    <row r="1064" spans="2:5">
      <c r="B1064" s="142">
        <v>110</v>
      </c>
      <c r="C1064" s="142">
        <v>110</v>
      </c>
      <c r="D1064" s="142" t="s">
        <v>136</v>
      </c>
      <c r="E1064" s="142" t="s">
        <v>136</v>
      </c>
    </row>
    <row r="1065" spans="2:5">
      <c r="B1065" s="142">
        <v>111</v>
      </c>
      <c r="C1065" s="142">
        <v>111</v>
      </c>
      <c r="D1065" s="142" t="s">
        <v>543</v>
      </c>
      <c r="E1065" s="142" t="s">
        <v>543</v>
      </c>
    </row>
    <row r="1066" spans="2:5">
      <c r="B1066" s="142">
        <v>112</v>
      </c>
      <c r="C1066" s="142" t="s">
        <v>456</v>
      </c>
      <c r="D1066" s="142" t="s">
        <v>456</v>
      </c>
      <c r="E1066" s="142" t="s">
        <v>702</v>
      </c>
    </row>
    <row r="1067" spans="2:5">
      <c r="B1067" s="142">
        <v>113</v>
      </c>
      <c r="C1067" s="142" t="s">
        <v>456</v>
      </c>
      <c r="D1067" s="142" t="s">
        <v>456</v>
      </c>
      <c r="E1067" s="142" t="s">
        <v>703</v>
      </c>
    </row>
    <row r="1068" spans="2:5">
      <c r="B1068" s="142">
        <v>114</v>
      </c>
      <c r="C1068" s="142">
        <v>114</v>
      </c>
      <c r="D1068" s="142" t="s">
        <v>139</v>
      </c>
      <c r="E1068" s="142" t="s">
        <v>139</v>
      </c>
    </row>
    <row r="1069" spans="2:5">
      <c r="B1069" s="142">
        <v>115</v>
      </c>
      <c r="C1069" s="142" t="s">
        <v>444</v>
      </c>
      <c r="D1069" s="142" t="s">
        <v>444</v>
      </c>
      <c r="E1069" s="142" t="s">
        <v>704</v>
      </c>
    </row>
    <row r="1070" spans="2:5">
      <c r="B1070" s="142">
        <v>116</v>
      </c>
      <c r="C1070" s="142">
        <v>116</v>
      </c>
      <c r="D1070" s="142" t="s">
        <v>141</v>
      </c>
      <c r="E1070" s="142" t="s">
        <v>141</v>
      </c>
    </row>
    <row r="1071" spans="2:5">
      <c r="B1071" s="142">
        <v>117</v>
      </c>
      <c r="C1071" s="142">
        <v>117</v>
      </c>
      <c r="D1071" s="142" t="s">
        <v>142</v>
      </c>
      <c r="E1071" s="142" t="s">
        <v>142</v>
      </c>
    </row>
    <row r="1072" spans="2:5">
      <c r="B1072" s="142">
        <v>118</v>
      </c>
      <c r="C1072" s="142" t="s">
        <v>444</v>
      </c>
      <c r="D1072" s="142" t="s">
        <v>444</v>
      </c>
      <c r="E1072" s="142" t="s">
        <v>705</v>
      </c>
    </row>
    <row r="1073" spans="2:5">
      <c r="B1073" s="142">
        <v>119</v>
      </c>
      <c r="C1073" s="142" t="s">
        <v>444</v>
      </c>
      <c r="D1073" s="142" t="s">
        <v>444</v>
      </c>
      <c r="E1073" s="142" t="s">
        <v>706</v>
      </c>
    </row>
    <row r="1074" spans="2:5">
      <c r="B1074" s="142">
        <v>120</v>
      </c>
      <c r="C1074" s="142" t="s">
        <v>444</v>
      </c>
      <c r="D1074" s="142" t="s">
        <v>444</v>
      </c>
      <c r="E1074" s="142" t="s">
        <v>707</v>
      </c>
    </row>
    <row r="1075" spans="2:5">
      <c r="B1075" s="142">
        <v>121</v>
      </c>
      <c r="C1075" s="142">
        <v>121</v>
      </c>
      <c r="D1075" s="142" t="s">
        <v>145</v>
      </c>
      <c r="E1075" s="142" t="s">
        <v>145</v>
      </c>
    </row>
    <row r="1076" spans="2:5">
      <c r="B1076" s="142">
        <v>122</v>
      </c>
      <c r="C1076" s="142" t="s">
        <v>444</v>
      </c>
      <c r="D1076" s="142" t="s">
        <v>444</v>
      </c>
      <c r="E1076" s="142" t="s">
        <v>708</v>
      </c>
    </row>
    <row r="1077" spans="2:5">
      <c r="B1077" s="142">
        <v>123</v>
      </c>
      <c r="C1077" s="142">
        <v>123</v>
      </c>
      <c r="D1077" s="142" t="s">
        <v>147</v>
      </c>
      <c r="E1077" s="142" t="s">
        <v>147</v>
      </c>
    </row>
    <row r="1078" spans="2:5">
      <c r="B1078" s="142">
        <v>124</v>
      </c>
      <c r="C1078" s="142">
        <v>124</v>
      </c>
      <c r="D1078" s="142" t="s">
        <v>545</v>
      </c>
      <c r="E1078" s="142" t="s">
        <v>545</v>
      </c>
    </row>
    <row r="1079" spans="2:5">
      <c r="B1079" s="142">
        <v>125</v>
      </c>
      <c r="C1079" s="142" t="s">
        <v>457</v>
      </c>
      <c r="D1079" s="142" t="s">
        <v>457</v>
      </c>
      <c r="E1079" s="142" t="s">
        <v>709</v>
      </c>
    </row>
    <row r="1080" spans="2:5">
      <c r="B1080" s="142">
        <v>126</v>
      </c>
      <c r="C1080" s="142" t="s">
        <v>457</v>
      </c>
      <c r="D1080" s="142" t="s">
        <v>457</v>
      </c>
      <c r="E1080" s="142" t="s">
        <v>710</v>
      </c>
    </row>
    <row r="1081" spans="2:5">
      <c r="B1081" s="142">
        <v>127</v>
      </c>
      <c r="C1081" s="142">
        <v>127</v>
      </c>
      <c r="D1081" s="142" t="s">
        <v>547</v>
      </c>
      <c r="E1081" s="142" t="s">
        <v>547</v>
      </c>
    </row>
    <row r="1082" spans="2:5">
      <c r="B1082" s="142">
        <v>128</v>
      </c>
      <c r="C1082" s="142">
        <v>128</v>
      </c>
      <c r="D1082" s="142" t="s">
        <v>149</v>
      </c>
      <c r="E1082" s="142" t="s">
        <v>149</v>
      </c>
    </row>
    <row r="1083" spans="2:5">
      <c r="B1083" s="142">
        <v>129</v>
      </c>
      <c r="C1083" s="142">
        <v>129</v>
      </c>
      <c r="D1083" s="142" t="s">
        <v>150</v>
      </c>
      <c r="E1083" s="142" t="s">
        <v>150</v>
      </c>
    </row>
    <row r="1084" spans="2:5">
      <c r="B1084" s="142">
        <v>130</v>
      </c>
      <c r="C1084" s="142">
        <v>130</v>
      </c>
      <c r="D1084" s="142" t="s">
        <v>151</v>
      </c>
      <c r="E1084" s="142" t="s">
        <v>151</v>
      </c>
    </row>
    <row r="1085" spans="2:5">
      <c r="B1085" s="142">
        <v>131</v>
      </c>
      <c r="C1085" s="142">
        <v>131</v>
      </c>
      <c r="D1085" s="142" t="s">
        <v>152</v>
      </c>
      <c r="E1085" s="142" t="s">
        <v>152</v>
      </c>
    </row>
    <row r="1086" spans="2:5">
      <c r="B1086" s="142">
        <v>132</v>
      </c>
      <c r="C1086" s="142">
        <v>132</v>
      </c>
      <c r="D1086" s="142" t="s">
        <v>153</v>
      </c>
      <c r="E1086" s="142" t="s">
        <v>153</v>
      </c>
    </row>
    <row r="1087" spans="2:5">
      <c r="B1087" s="142">
        <v>133</v>
      </c>
      <c r="C1087" s="142">
        <v>133</v>
      </c>
      <c r="D1087" s="142" t="s">
        <v>154</v>
      </c>
      <c r="E1087" s="142" t="s">
        <v>154</v>
      </c>
    </row>
    <row r="1088" spans="2:5">
      <c r="B1088" s="142">
        <v>134</v>
      </c>
      <c r="C1088" s="142">
        <v>134</v>
      </c>
      <c r="D1088" s="142" t="s">
        <v>155</v>
      </c>
      <c r="E1088" s="142" t="s">
        <v>155</v>
      </c>
    </row>
    <row r="1089" spans="2:5">
      <c r="B1089" s="142">
        <v>135</v>
      </c>
      <c r="C1089" s="142">
        <v>135</v>
      </c>
      <c r="D1089" s="142" t="s">
        <v>156</v>
      </c>
      <c r="E1089" s="142" t="s">
        <v>156</v>
      </c>
    </row>
    <row r="1090" spans="2:5">
      <c r="B1090" s="142">
        <v>136</v>
      </c>
      <c r="C1090" s="142" t="s">
        <v>458</v>
      </c>
      <c r="D1090" s="142" t="s">
        <v>458</v>
      </c>
      <c r="E1090" s="142" t="s">
        <v>711</v>
      </c>
    </row>
    <row r="1091" spans="2:5">
      <c r="B1091" s="142">
        <v>137</v>
      </c>
      <c r="C1091" s="142">
        <v>137</v>
      </c>
      <c r="D1091" s="142" t="s">
        <v>157</v>
      </c>
      <c r="E1091" s="142" t="s">
        <v>157</v>
      </c>
    </row>
    <row r="1092" spans="2:5">
      <c r="B1092" s="142">
        <v>138</v>
      </c>
      <c r="C1092" s="142">
        <v>138</v>
      </c>
      <c r="D1092" s="142" t="s">
        <v>158</v>
      </c>
      <c r="E1092" s="142" t="s">
        <v>158</v>
      </c>
    </row>
    <row r="1093" spans="2:5">
      <c r="B1093" s="142">
        <v>139</v>
      </c>
      <c r="C1093" s="142">
        <v>139</v>
      </c>
      <c r="D1093" s="142" t="s">
        <v>159</v>
      </c>
      <c r="E1093" s="142" t="s">
        <v>159</v>
      </c>
    </row>
    <row r="1094" spans="2:5">
      <c r="B1094" s="142">
        <v>140</v>
      </c>
      <c r="C1094" s="142" t="s">
        <v>446</v>
      </c>
      <c r="D1094" s="142" t="s">
        <v>446</v>
      </c>
      <c r="E1094" s="142" t="s">
        <v>712</v>
      </c>
    </row>
    <row r="1095" spans="2:5">
      <c r="B1095" s="142">
        <v>141</v>
      </c>
      <c r="C1095" s="142">
        <v>141</v>
      </c>
      <c r="D1095" s="142" t="s">
        <v>549</v>
      </c>
      <c r="E1095" s="142" t="s">
        <v>549</v>
      </c>
    </row>
    <row r="1096" spans="2:5">
      <c r="B1096" s="142">
        <v>142</v>
      </c>
      <c r="C1096" s="142">
        <v>142</v>
      </c>
      <c r="D1096" s="142" t="s">
        <v>550</v>
      </c>
      <c r="E1096" s="142" t="s">
        <v>550</v>
      </c>
    </row>
    <row r="1097" spans="2:5">
      <c r="B1097" s="142">
        <v>143</v>
      </c>
      <c r="C1097" s="142">
        <v>143</v>
      </c>
      <c r="D1097" s="142" t="s">
        <v>161</v>
      </c>
      <c r="E1097" s="142" t="s">
        <v>161</v>
      </c>
    </row>
    <row r="1098" spans="2:5">
      <c r="B1098" s="142">
        <v>144</v>
      </c>
      <c r="C1098" s="142">
        <v>144</v>
      </c>
      <c r="D1098" s="142" t="s">
        <v>162</v>
      </c>
      <c r="E1098" s="142" t="s">
        <v>162</v>
      </c>
    </row>
    <row r="1099" spans="2:5">
      <c r="B1099" s="142">
        <v>145</v>
      </c>
      <c r="C1099" s="142" t="s">
        <v>459</v>
      </c>
      <c r="D1099" s="142" t="s">
        <v>459</v>
      </c>
      <c r="E1099" s="142" t="s">
        <v>713</v>
      </c>
    </row>
    <row r="1100" spans="2:5">
      <c r="B1100" s="142">
        <v>146</v>
      </c>
      <c r="C1100" s="142" t="s">
        <v>459</v>
      </c>
      <c r="D1100" s="142" t="s">
        <v>459</v>
      </c>
      <c r="E1100" s="142" t="s">
        <v>714</v>
      </c>
    </row>
    <row r="1101" spans="2:5">
      <c r="B1101" s="142">
        <v>147</v>
      </c>
      <c r="C1101" s="142">
        <v>147</v>
      </c>
      <c r="D1101" s="142" t="s">
        <v>165</v>
      </c>
      <c r="E1101" s="142" t="s">
        <v>165</v>
      </c>
    </row>
    <row r="1102" spans="2:5">
      <c r="B1102" s="142">
        <v>148</v>
      </c>
      <c r="C1102" s="142">
        <v>148</v>
      </c>
      <c r="D1102" s="142" t="s">
        <v>166</v>
      </c>
      <c r="E1102" s="142" t="s">
        <v>166</v>
      </c>
    </row>
    <row r="1103" spans="2:5">
      <c r="B1103" s="142">
        <v>149</v>
      </c>
      <c r="C1103" s="142">
        <v>149</v>
      </c>
      <c r="D1103" s="142" t="s">
        <v>551</v>
      </c>
      <c r="E1103" s="142" t="s">
        <v>551</v>
      </c>
    </row>
    <row r="1104" spans="2:5">
      <c r="B1104" s="142">
        <v>150</v>
      </c>
      <c r="C1104" s="142">
        <v>150</v>
      </c>
      <c r="D1104" s="142" t="s">
        <v>552</v>
      </c>
      <c r="E1104" s="142" t="s">
        <v>552</v>
      </c>
    </row>
    <row r="1105" spans="2:5">
      <c r="B1105" s="142">
        <v>151</v>
      </c>
      <c r="C1105" s="142" t="s">
        <v>460</v>
      </c>
      <c r="D1105" s="142" t="s">
        <v>460</v>
      </c>
      <c r="E1105" s="142" t="s">
        <v>715</v>
      </c>
    </row>
    <row r="1106" spans="2:5">
      <c r="B1106" s="142">
        <v>152</v>
      </c>
      <c r="C1106" s="142" t="s">
        <v>460</v>
      </c>
      <c r="D1106" s="142" t="s">
        <v>460</v>
      </c>
      <c r="E1106" s="142" t="s">
        <v>716</v>
      </c>
    </row>
    <row r="1107" spans="2:5">
      <c r="B1107" s="142">
        <v>153</v>
      </c>
      <c r="C1107" s="142">
        <v>153</v>
      </c>
      <c r="D1107" s="142" t="s">
        <v>169</v>
      </c>
      <c r="E1107" s="142" t="s">
        <v>169</v>
      </c>
    </row>
    <row r="1108" spans="2:5">
      <c r="B1108" s="142">
        <v>154</v>
      </c>
      <c r="C1108" s="142">
        <v>154</v>
      </c>
      <c r="D1108" s="142" t="s">
        <v>170</v>
      </c>
      <c r="E1108" s="142" t="s">
        <v>170</v>
      </c>
    </row>
    <row r="1109" spans="2:5">
      <c r="B1109" s="142">
        <v>155</v>
      </c>
      <c r="C1109" s="142" t="s">
        <v>457</v>
      </c>
      <c r="D1109" s="142" t="s">
        <v>457</v>
      </c>
      <c r="E1109" s="142" t="s">
        <v>717</v>
      </c>
    </row>
    <row r="1110" spans="2:5">
      <c r="B1110" s="142">
        <v>156</v>
      </c>
      <c r="C1110" s="142">
        <v>156</v>
      </c>
      <c r="D1110" s="142" t="s">
        <v>171</v>
      </c>
      <c r="E1110" s="142" t="s">
        <v>171</v>
      </c>
    </row>
    <row r="1111" spans="2:5">
      <c r="B1111" s="142">
        <v>157</v>
      </c>
      <c r="C1111" s="142">
        <v>157</v>
      </c>
      <c r="D1111" s="142" t="s">
        <v>554</v>
      </c>
      <c r="E1111" s="142" t="s">
        <v>554</v>
      </c>
    </row>
    <row r="1112" spans="2:5">
      <c r="B1112" s="142">
        <v>158</v>
      </c>
      <c r="C1112" s="142">
        <v>158</v>
      </c>
      <c r="D1112" s="142" t="s">
        <v>172</v>
      </c>
      <c r="E1112" s="142" t="s">
        <v>172</v>
      </c>
    </row>
    <row r="1113" spans="2:5">
      <c r="B1113" s="142">
        <v>159</v>
      </c>
      <c r="C1113" s="142">
        <v>159</v>
      </c>
      <c r="D1113" s="142" t="s">
        <v>173</v>
      </c>
      <c r="E1113" s="142" t="s">
        <v>173</v>
      </c>
    </row>
    <row r="1114" spans="2:5">
      <c r="B1114" s="142">
        <v>160</v>
      </c>
      <c r="C1114" s="142">
        <v>160</v>
      </c>
      <c r="D1114" s="142" t="s">
        <v>555</v>
      </c>
      <c r="E1114" s="142" t="s">
        <v>555</v>
      </c>
    </row>
    <row r="1115" spans="2:5">
      <c r="B1115" s="142">
        <v>161</v>
      </c>
      <c r="C1115" s="142" t="s">
        <v>457</v>
      </c>
      <c r="D1115" s="142" t="s">
        <v>457</v>
      </c>
      <c r="E1115" s="142" t="s">
        <v>718</v>
      </c>
    </row>
    <row r="1116" spans="2:5">
      <c r="B1116" s="142">
        <v>162</v>
      </c>
      <c r="C1116" s="142" t="s">
        <v>457</v>
      </c>
      <c r="D1116" s="142" t="s">
        <v>457</v>
      </c>
      <c r="E1116" s="142" t="s">
        <v>719</v>
      </c>
    </row>
    <row r="1117" spans="2:5">
      <c r="B1117" s="142">
        <v>163</v>
      </c>
      <c r="C1117" s="142">
        <v>163</v>
      </c>
      <c r="D1117" s="142" t="s">
        <v>174</v>
      </c>
      <c r="E1117" s="142" t="s">
        <v>174</v>
      </c>
    </row>
    <row r="1118" spans="2:5">
      <c r="B1118" s="142">
        <v>164</v>
      </c>
      <c r="C1118" s="142">
        <v>164</v>
      </c>
      <c r="D1118" s="142" t="s">
        <v>558</v>
      </c>
      <c r="E1118" s="142" t="s">
        <v>558</v>
      </c>
    </row>
    <row r="1119" spans="2:5">
      <c r="B1119" s="142">
        <v>165</v>
      </c>
      <c r="C1119" s="142">
        <v>165</v>
      </c>
      <c r="D1119" s="142" t="s">
        <v>175</v>
      </c>
      <c r="E1119" s="142" t="s">
        <v>175</v>
      </c>
    </row>
    <row r="1120" spans="2:5">
      <c r="B1120" s="142">
        <v>166</v>
      </c>
      <c r="C1120" s="142" t="s">
        <v>457</v>
      </c>
      <c r="D1120" s="142" t="s">
        <v>457</v>
      </c>
      <c r="E1120" s="142" t="s">
        <v>720</v>
      </c>
    </row>
    <row r="1121" spans="2:5">
      <c r="B1121" s="142">
        <v>167</v>
      </c>
      <c r="C1121" s="142" t="s">
        <v>457</v>
      </c>
      <c r="D1121" s="142" t="s">
        <v>457</v>
      </c>
      <c r="E1121" s="142" t="s">
        <v>721</v>
      </c>
    </row>
    <row r="1122" spans="2:5">
      <c r="B1122" s="142">
        <v>168</v>
      </c>
      <c r="C1122" s="142">
        <v>168</v>
      </c>
      <c r="D1122" s="142" t="s">
        <v>561</v>
      </c>
      <c r="E1122" s="142" t="s">
        <v>561</v>
      </c>
    </row>
    <row r="1123" spans="2:5">
      <c r="B1123" s="142">
        <v>169</v>
      </c>
      <c r="C1123" s="142">
        <v>169</v>
      </c>
      <c r="D1123" s="142" t="s">
        <v>562</v>
      </c>
      <c r="E1123" s="142" t="s">
        <v>562</v>
      </c>
    </row>
    <row r="1124" spans="2:5">
      <c r="B1124" s="142">
        <v>170</v>
      </c>
      <c r="C1124" s="142" t="s">
        <v>461</v>
      </c>
      <c r="D1124" s="142" t="s">
        <v>461</v>
      </c>
      <c r="E1124" s="142" t="s">
        <v>722</v>
      </c>
    </row>
    <row r="1125" spans="2:5">
      <c r="B1125" s="142">
        <v>171</v>
      </c>
      <c r="C1125" s="142" t="s">
        <v>457</v>
      </c>
      <c r="D1125" s="142" t="s">
        <v>457</v>
      </c>
      <c r="E1125" s="142" t="s">
        <v>723</v>
      </c>
    </row>
    <row r="1126" spans="2:5">
      <c r="B1126" s="142">
        <v>172</v>
      </c>
      <c r="C1126" s="142" t="s">
        <v>461</v>
      </c>
      <c r="D1126" s="142" t="s">
        <v>461</v>
      </c>
      <c r="E1126" s="142" t="s">
        <v>724</v>
      </c>
    </row>
    <row r="1127" spans="2:5">
      <c r="B1127" s="142">
        <v>173</v>
      </c>
      <c r="C1127" s="142" t="s">
        <v>462</v>
      </c>
      <c r="D1127" s="142" t="s">
        <v>462</v>
      </c>
      <c r="E1127" s="142" t="s">
        <v>725</v>
      </c>
    </row>
    <row r="1128" spans="2:5">
      <c r="B1128" s="142">
        <v>174</v>
      </c>
      <c r="C1128" s="142" t="s">
        <v>457</v>
      </c>
      <c r="D1128" s="142" t="s">
        <v>457</v>
      </c>
      <c r="E1128" s="142" t="s">
        <v>726</v>
      </c>
    </row>
    <row r="1129" spans="2:5">
      <c r="B1129" s="142">
        <v>175</v>
      </c>
      <c r="C1129" s="142">
        <v>175</v>
      </c>
      <c r="D1129" s="142" t="s">
        <v>177</v>
      </c>
      <c r="E1129" s="142" t="s">
        <v>177</v>
      </c>
    </row>
    <row r="1130" spans="2:5">
      <c r="B1130" s="142">
        <v>176</v>
      </c>
      <c r="C1130" s="142" t="s">
        <v>463</v>
      </c>
      <c r="D1130" s="142" t="s">
        <v>463</v>
      </c>
      <c r="E1130" s="142" t="s">
        <v>727</v>
      </c>
    </row>
    <row r="1131" spans="2:5">
      <c r="B1131" s="142">
        <v>177</v>
      </c>
      <c r="C1131" s="142">
        <v>177</v>
      </c>
      <c r="D1131" s="142" t="s">
        <v>179</v>
      </c>
      <c r="E1131" s="142" t="s">
        <v>179</v>
      </c>
    </row>
    <row r="1132" spans="2:5">
      <c r="B1132" s="142">
        <v>178</v>
      </c>
      <c r="C1132" s="142" t="s">
        <v>463</v>
      </c>
      <c r="D1132" s="142" t="s">
        <v>463</v>
      </c>
      <c r="E1132" s="142" t="s">
        <v>728</v>
      </c>
    </row>
    <row r="1133" spans="2:5">
      <c r="B1133" s="142">
        <v>179</v>
      </c>
      <c r="C1133" s="142" t="s">
        <v>463</v>
      </c>
      <c r="D1133" s="142" t="s">
        <v>463</v>
      </c>
      <c r="E1133" s="142" t="s">
        <v>729</v>
      </c>
    </row>
    <row r="1134" spans="2:5">
      <c r="B1134" s="142">
        <v>180</v>
      </c>
      <c r="C1134" s="142">
        <v>180</v>
      </c>
      <c r="D1134" s="142" t="s">
        <v>568</v>
      </c>
      <c r="E1134" s="142" t="s">
        <v>568</v>
      </c>
    </row>
    <row r="1135" spans="2:5">
      <c r="B1135" s="142">
        <v>181</v>
      </c>
      <c r="C1135" s="142">
        <v>181</v>
      </c>
      <c r="D1135" s="142" t="s">
        <v>181</v>
      </c>
      <c r="E1135" s="142" t="s">
        <v>181</v>
      </c>
    </row>
    <row r="1136" spans="2:5">
      <c r="B1136" s="142">
        <v>182</v>
      </c>
      <c r="C1136" s="142">
        <v>182</v>
      </c>
      <c r="D1136" s="142" t="s">
        <v>182</v>
      </c>
      <c r="E1136" s="142" t="s">
        <v>182</v>
      </c>
    </row>
    <row r="1137" spans="2:5">
      <c r="B1137" s="142">
        <v>183</v>
      </c>
      <c r="C1137" s="142">
        <v>183</v>
      </c>
      <c r="D1137" s="142" t="s">
        <v>569</v>
      </c>
      <c r="E1137" s="142" t="s">
        <v>569</v>
      </c>
    </row>
    <row r="1138" spans="2:5">
      <c r="B1138" s="142">
        <v>184</v>
      </c>
      <c r="C1138" s="142" t="s">
        <v>464</v>
      </c>
      <c r="D1138" s="142" t="s">
        <v>464</v>
      </c>
      <c r="E1138" s="142" t="s">
        <v>730</v>
      </c>
    </row>
    <row r="1139" spans="2:5">
      <c r="B1139" s="142">
        <v>185</v>
      </c>
      <c r="C1139" s="142" t="s">
        <v>464</v>
      </c>
      <c r="D1139" s="142" t="s">
        <v>464</v>
      </c>
      <c r="E1139" s="142" t="s">
        <v>731</v>
      </c>
    </row>
    <row r="1140" spans="2:5">
      <c r="B1140" s="142">
        <v>186</v>
      </c>
      <c r="C1140" s="142">
        <v>186</v>
      </c>
      <c r="D1140" s="142" t="s">
        <v>185</v>
      </c>
      <c r="E1140" s="142" t="s">
        <v>185</v>
      </c>
    </row>
    <row r="1141" spans="2:5">
      <c r="B1141" s="142">
        <v>187</v>
      </c>
      <c r="C1141" s="142">
        <v>187</v>
      </c>
      <c r="D1141" s="142" t="s">
        <v>186</v>
      </c>
      <c r="E1141" s="142" t="s">
        <v>186</v>
      </c>
    </row>
    <row r="1142" spans="2:5">
      <c r="B1142" s="142">
        <v>188</v>
      </c>
      <c r="C1142" s="142">
        <v>188</v>
      </c>
      <c r="D1142" s="142" t="s">
        <v>187</v>
      </c>
      <c r="E1142" s="142" t="s">
        <v>187</v>
      </c>
    </row>
    <row r="1143" spans="2:5">
      <c r="B1143" s="142">
        <v>189</v>
      </c>
      <c r="C1143" s="142">
        <v>189</v>
      </c>
      <c r="D1143" s="142" t="s">
        <v>188</v>
      </c>
      <c r="E1143" s="142" t="s">
        <v>188</v>
      </c>
    </row>
    <row r="1144" spans="2:5">
      <c r="B1144" s="142">
        <v>190</v>
      </c>
      <c r="C1144" s="142" t="s">
        <v>465</v>
      </c>
      <c r="D1144" s="142" t="s">
        <v>465</v>
      </c>
      <c r="E1144" s="142" t="s">
        <v>732</v>
      </c>
    </row>
    <row r="1145" spans="2:5">
      <c r="B1145" s="142">
        <v>191</v>
      </c>
      <c r="C1145" s="142" t="s">
        <v>465</v>
      </c>
      <c r="D1145" s="142" t="s">
        <v>465</v>
      </c>
      <c r="E1145" s="142" t="s">
        <v>733</v>
      </c>
    </row>
    <row r="1146" spans="2:5">
      <c r="B1146" s="142">
        <v>192</v>
      </c>
      <c r="C1146" s="142" t="s">
        <v>466</v>
      </c>
      <c r="D1146" s="142" t="s">
        <v>466</v>
      </c>
      <c r="E1146" s="142" t="s">
        <v>734</v>
      </c>
    </row>
    <row r="1147" spans="2:5">
      <c r="B1147" s="142">
        <v>193</v>
      </c>
      <c r="C1147" s="142" t="s">
        <v>458</v>
      </c>
      <c r="D1147" s="142" t="s">
        <v>458</v>
      </c>
      <c r="E1147" s="142" t="s">
        <v>735</v>
      </c>
    </row>
    <row r="1148" spans="2:5">
      <c r="B1148" s="142">
        <v>194</v>
      </c>
      <c r="C1148" s="142" t="s">
        <v>458</v>
      </c>
      <c r="D1148" s="142" t="s">
        <v>458</v>
      </c>
      <c r="E1148" s="142" t="s">
        <v>736</v>
      </c>
    </row>
    <row r="1149" spans="2:5">
      <c r="B1149" s="142">
        <v>195</v>
      </c>
      <c r="C1149" s="142" t="s">
        <v>458</v>
      </c>
      <c r="D1149" s="142" t="s">
        <v>458</v>
      </c>
      <c r="E1149" s="142" t="s">
        <v>737</v>
      </c>
    </row>
    <row r="1150" spans="2:5">
      <c r="B1150" s="142">
        <v>196</v>
      </c>
      <c r="C1150" s="142">
        <v>196</v>
      </c>
      <c r="D1150" s="142" t="s">
        <v>572</v>
      </c>
      <c r="E1150" s="142" t="s">
        <v>572</v>
      </c>
    </row>
    <row r="1151" spans="2:5">
      <c r="B1151" s="142">
        <v>197</v>
      </c>
      <c r="C1151" s="142">
        <v>197</v>
      </c>
      <c r="D1151" s="142" t="s">
        <v>193</v>
      </c>
      <c r="E1151" s="142" t="s">
        <v>193</v>
      </c>
    </row>
    <row r="1152" spans="2:5">
      <c r="B1152" s="142">
        <v>198</v>
      </c>
      <c r="C1152" s="142" t="s">
        <v>467</v>
      </c>
      <c r="D1152" s="142" t="s">
        <v>467</v>
      </c>
      <c r="E1152" s="142" t="s">
        <v>738</v>
      </c>
    </row>
    <row r="1153" spans="2:5">
      <c r="B1153" s="142">
        <v>199</v>
      </c>
      <c r="C1153" s="142">
        <v>199</v>
      </c>
      <c r="D1153" s="142" t="s">
        <v>194</v>
      </c>
      <c r="E1153" s="142" t="s">
        <v>194</v>
      </c>
    </row>
    <row r="1154" spans="2:5">
      <c r="B1154" s="142">
        <v>200</v>
      </c>
      <c r="C1154" s="142" t="s">
        <v>467</v>
      </c>
      <c r="D1154" s="142" t="s">
        <v>467</v>
      </c>
      <c r="E1154" s="142" t="s">
        <v>739</v>
      </c>
    </row>
    <row r="1155" spans="2:5">
      <c r="B1155" s="142">
        <v>201</v>
      </c>
      <c r="C1155" s="142" t="s">
        <v>465</v>
      </c>
      <c r="D1155" s="142" t="s">
        <v>465</v>
      </c>
      <c r="E1155" s="142" t="s">
        <v>740</v>
      </c>
    </row>
    <row r="1156" spans="2:5">
      <c r="B1156" s="142">
        <v>202</v>
      </c>
      <c r="C1156" s="142">
        <v>202</v>
      </c>
      <c r="D1156" s="142" t="s">
        <v>576</v>
      </c>
      <c r="E1156" s="142" t="s">
        <v>576</v>
      </c>
    </row>
    <row r="1157" spans="2:5">
      <c r="B1157" s="142">
        <v>203</v>
      </c>
      <c r="C1157" s="142" t="s">
        <v>468</v>
      </c>
      <c r="D1157" s="142" t="s">
        <v>468</v>
      </c>
      <c r="E1157" s="142" t="s">
        <v>741</v>
      </c>
    </row>
    <row r="1158" spans="2:5">
      <c r="B1158" s="142">
        <v>204</v>
      </c>
      <c r="C1158" s="142" t="s">
        <v>468</v>
      </c>
      <c r="D1158" s="142" t="s">
        <v>468</v>
      </c>
      <c r="E1158" s="142" t="s">
        <v>742</v>
      </c>
    </row>
    <row r="1159" spans="2:5">
      <c r="B1159" s="142">
        <v>205</v>
      </c>
      <c r="C1159" s="142">
        <v>205</v>
      </c>
      <c r="D1159" s="142" t="s">
        <v>578</v>
      </c>
      <c r="E1159" s="142" t="s">
        <v>578</v>
      </c>
    </row>
    <row r="1160" spans="2:5">
      <c r="B1160" s="142">
        <v>206</v>
      </c>
      <c r="C1160" s="142" t="s">
        <v>469</v>
      </c>
      <c r="D1160" s="142" t="s">
        <v>469</v>
      </c>
      <c r="E1160" s="142" t="s">
        <v>743</v>
      </c>
    </row>
    <row r="1161" spans="2:5">
      <c r="B1161" s="142">
        <v>207</v>
      </c>
      <c r="C1161" s="142" t="s">
        <v>469</v>
      </c>
      <c r="D1161" s="142" t="s">
        <v>469</v>
      </c>
      <c r="E1161" s="142" t="s">
        <v>744</v>
      </c>
    </row>
    <row r="1162" spans="2:5">
      <c r="B1162" s="142">
        <v>208</v>
      </c>
      <c r="C1162" s="142" t="s">
        <v>469</v>
      </c>
      <c r="D1162" s="142" t="s">
        <v>469</v>
      </c>
      <c r="E1162" s="142" t="s">
        <v>745</v>
      </c>
    </row>
    <row r="1163" spans="2:5">
      <c r="B1163" s="142">
        <v>209</v>
      </c>
      <c r="C1163" s="142">
        <v>209</v>
      </c>
      <c r="D1163" s="142" t="s">
        <v>580</v>
      </c>
      <c r="E1163" s="142" t="s">
        <v>580</v>
      </c>
    </row>
    <row r="1164" spans="2:5">
      <c r="B1164" s="142">
        <v>210</v>
      </c>
      <c r="C1164" s="142">
        <v>210</v>
      </c>
      <c r="D1164" s="142" t="s">
        <v>581</v>
      </c>
      <c r="E1164" s="142" t="s">
        <v>581</v>
      </c>
    </row>
    <row r="1165" spans="2:5">
      <c r="B1165" s="142">
        <v>211</v>
      </c>
      <c r="C1165" s="142" t="s">
        <v>468</v>
      </c>
      <c r="D1165" s="142" t="s">
        <v>468</v>
      </c>
      <c r="E1165" s="142" t="s">
        <v>746</v>
      </c>
    </row>
    <row r="1166" spans="2:5">
      <c r="B1166" s="142">
        <v>212</v>
      </c>
      <c r="C1166" s="142" t="s">
        <v>468</v>
      </c>
      <c r="D1166" s="142" t="s">
        <v>468</v>
      </c>
      <c r="E1166" s="142" t="s">
        <v>747</v>
      </c>
    </row>
    <row r="1167" spans="2:5">
      <c r="B1167" s="142">
        <v>213</v>
      </c>
      <c r="C1167" s="142" t="s">
        <v>468</v>
      </c>
      <c r="D1167" s="142" t="s">
        <v>468</v>
      </c>
      <c r="E1167" s="142" t="s">
        <v>748</v>
      </c>
    </row>
    <row r="1168" spans="2:5">
      <c r="B1168" s="142">
        <v>214</v>
      </c>
      <c r="C1168" s="142" t="s">
        <v>468</v>
      </c>
      <c r="D1168" s="142" t="s">
        <v>468</v>
      </c>
      <c r="E1168" s="142" t="s">
        <v>749</v>
      </c>
    </row>
    <row r="1169" spans="2:5">
      <c r="B1169" s="142">
        <v>215</v>
      </c>
      <c r="C1169" s="142">
        <v>215</v>
      </c>
      <c r="D1169" s="142" t="s">
        <v>583</v>
      </c>
      <c r="E1169" s="142" t="s">
        <v>583</v>
      </c>
    </row>
    <row r="1170" spans="2:5">
      <c r="B1170" s="142">
        <v>216</v>
      </c>
      <c r="C1170" s="142" t="s">
        <v>470</v>
      </c>
      <c r="D1170" s="142" t="s">
        <v>470</v>
      </c>
      <c r="E1170" s="142" t="s">
        <v>750</v>
      </c>
    </row>
    <row r="1171" spans="2:5">
      <c r="B1171" s="142">
        <v>217</v>
      </c>
      <c r="C1171" s="142">
        <v>217</v>
      </c>
      <c r="D1171" s="142" t="s">
        <v>585</v>
      </c>
      <c r="E1171" s="142" t="s">
        <v>585</v>
      </c>
    </row>
    <row r="1172" spans="2:5">
      <c r="B1172" s="142">
        <v>218</v>
      </c>
      <c r="C1172" s="142">
        <v>218</v>
      </c>
      <c r="D1172" s="142" t="s">
        <v>200</v>
      </c>
      <c r="E1172" s="142" t="s">
        <v>200</v>
      </c>
    </row>
    <row r="1173" spans="2:5">
      <c r="B1173" s="142">
        <v>219</v>
      </c>
      <c r="C1173" s="142">
        <v>219</v>
      </c>
      <c r="D1173" s="142" t="s">
        <v>586</v>
      </c>
      <c r="E1173" s="142" t="s">
        <v>586</v>
      </c>
    </row>
    <row r="1174" spans="2:5">
      <c r="B1174" s="142">
        <v>220</v>
      </c>
      <c r="C1174" s="142" t="s">
        <v>468</v>
      </c>
      <c r="D1174" s="142" t="s">
        <v>468</v>
      </c>
      <c r="E1174" s="142" t="s">
        <v>751</v>
      </c>
    </row>
    <row r="1175" spans="2:5">
      <c r="B1175" s="142">
        <v>221</v>
      </c>
      <c r="C1175" s="142">
        <v>221</v>
      </c>
      <c r="D1175" s="142" t="s">
        <v>588</v>
      </c>
      <c r="E1175" s="142" t="s">
        <v>588</v>
      </c>
    </row>
    <row r="1176" spans="2:5">
      <c r="B1176" s="142">
        <v>222</v>
      </c>
      <c r="C1176" s="142">
        <v>222</v>
      </c>
      <c r="D1176" s="142" t="s">
        <v>201</v>
      </c>
      <c r="E1176" s="142" t="s">
        <v>201</v>
      </c>
    </row>
    <row r="1177" spans="2:5">
      <c r="B1177" s="142">
        <v>223</v>
      </c>
      <c r="C1177" s="142" t="s">
        <v>468</v>
      </c>
      <c r="D1177" s="142" t="s">
        <v>468</v>
      </c>
      <c r="E1177" s="142" t="s">
        <v>752</v>
      </c>
    </row>
    <row r="1178" spans="2:5">
      <c r="B1178" s="142">
        <v>224</v>
      </c>
      <c r="C1178" s="142" t="s">
        <v>468</v>
      </c>
      <c r="D1178" s="142" t="s">
        <v>468</v>
      </c>
      <c r="E1178" s="142" t="s">
        <v>753</v>
      </c>
    </row>
    <row r="1179" spans="2:5">
      <c r="B1179" s="142">
        <v>225</v>
      </c>
      <c r="C1179" s="142" t="s">
        <v>468</v>
      </c>
      <c r="D1179" s="142" t="s">
        <v>468</v>
      </c>
      <c r="E1179" s="142" t="s">
        <v>754</v>
      </c>
    </row>
    <row r="1180" spans="2:5">
      <c r="B1180" s="142">
        <v>226</v>
      </c>
      <c r="C1180" s="142" t="s">
        <v>468</v>
      </c>
      <c r="D1180" s="142" t="s">
        <v>468</v>
      </c>
      <c r="E1180" s="142" t="s">
        <v>755</v>
      </c>
    </row>
    <row r="1181" spans="2:5">
      <c r="B1181" s="142">
        <v>227</v>
      </c>
      <c r="C1181" s="142" t="s">
        <v>468</v>
      </c>
      <c r="D1181" s="142" t="s">
        <v>468</v>
      </c>
      <c r="E1181" s="142" t="s">
        <v>756</v>
      </c>
    </row>
    <row r="1182" spans="2:5">
      <c r="B1182" s="142">
        <v>228</v>
      </c>
      <c r="C1182" s="142">
        <v>228</v>
      </c>
      <c r="D1182" s="142" t="s">
        <v>590</v>
      </c>
      <c r="E1182" s="142" t="s">
        <v>590</v>
      </c>
    </row>
    <row r="1183" spans="2:5">
      <c r="B1183" s="142">
        <v>229</v>
      </c>
      <c r="C1183" s="142">
        <v>229</v>
      </c>
      <c r="D1183" s="142" t="s">
        <v>591</v>
      </c>
      <c r="E1183" s="142" t="s">
        <v>591</v>
      </c>
    </row>
    <row r="1184" spans="2:5">
      <c r="B1184" s="142">
        <v>230</v>
      </c>
      <c r="C1184" s="142" t="s">
        <v>471</v>
      </c>
      <c r="D1184" s="142" t="s">
        <v>471</v>
      </c>
      <c r="E1184" s="142" t="s">
        <v>757</v>
      </c>
    </row>
    <row r="1185" spans="2:5">
      <c r="B1185" s="142">
        <v>231</v>
      </c>
      <c r="C1185" s="142" t="s">
        <v>470</v>
      </c>
      <c r="D1185" s="142" t="s">
        <v>470</v>
      </c>
      <c r="E1185" s="142" t="s">
        <v>758</v>
      </c>
    </row>
    <row r="1186" spans="2:5">
      <c r="B1186" s="142">
        <v>232</v>
      </c>
      <c r="C1186" s="142" t="s">
        <v>471</v>
      </c>
      <c r="D1186" s="142" t="s">
        <v>471</v>
      </c>
      <c r="E1186" s="142" t="s">
        <v>759</v>
      </c>
    </row>
    <row r="1187" spans="2:5">
      <c r="B1187" s="142">
        <v>233</v>
      </c>
      <c r="C1187" s="142" t="s">
        <v>468</v>
      </c>
      <c r="D1187" s="142" t="s">
        <v>468</v>
      </c>
      <c r="E1187" s="142" t="s">
        <v>760</v>
      </c>
    </row>
    <row r="1188" spans="2:5">
      <c r="B1188" s="142">
        <v>234</v>
      </c>
      <c r="C1188" s="142">
        <v>234</v>
      </c>
      <c r="D1188" s="142" t="s">
        <v>209</v>
      </c>
      <c r="E1188" s="142" t="s">
        <v>209</v>
      </c>
    </row>
    <row r="1189" spans="2:5">
      <c r="B1189" s="142">
        <v>235</v>
      </c>
      <c r="C1189" s="142" t="s">
        <v>468</v>
      </c>
      <c r="D1189" s="142" t="s">
        <v>468</v>
      </c>
      <c r="E1189" s="142" t="s">
        <v>761</v>
      </c>
    </row>
    <row r="1190" spans="2:5">
      <c r="B1190" s="142">
        <v>236</v>
      </c>
      <c r="C1190" s="142">
        <v>236</v>
      </c>
      <c r="D1190" s="142" t="s">
        <v>210</v>
      </c>
      <c r="E1190" s="142" t="s">
        <v>210</v>
      </c>
    </row>
    <row r="1191" spans="2:5">
      <c r="B1191" s="142">
        <v>237</v>
      </c>
      <c r="C1191" s="142">
        <v>237</v>
      </c>
      <c r="D1191" s="142" t="s">
        <v>594</v>
      </c>
      <c r="E1191" s="142" t="s">
        <v>594</v>
      </c>
    </row>
    <row r="1192" spans="2:5">
      <c r="B1192" s="142">
        <v>238</v>
      </c>
      <c r="C1192" s="142" t="s">
        <v>468</v>
      </c>
      <c r="D1192" s="142" t="s">
        <v>468</v>
      </c>
      <c r="E1192" s="142" t="s">
        <v>762</v>
      </c>
    </row>
    <row r="1193" spans="2:5">
      <c r="B1193" s="142">
        <v>239</v>
      </c>
      <c r="C1193" s="142">
        <v>239</v>
      </c>
      <c r="D1193" s="142" t="s">
        <v>596</v>
      </c>
      <c r="E1193" s="142" t="s">
        <v>596</v>
      </c>
    </row>
    <row r="1194" spans="2:5">
      <c r="B1194" s="142">
        <v>240</v>
      </c>
      <c r="C1194" s="142" t="s">
        <v>472</v>
      </c>
      <c r="D1194" s="142" t="s">
        <v>472</v>
      </c>
      <c r="E1194" s="142" t="s">
        <v>763</v>
      </c>
    </row>
    <row r="1195" spans="2:5">
      <c r="B1195" s="142">
        <v>241</v>
      </c>
      <c r="C1195" s="142" t="s">
        <v>472</v>
      </c>
      <c r="D1195" s="142" t="s">
        <v>472</v>
      </c>
      <c r="E1195" s="142" t="s">
        <v>764</v>
      </c>
    </row>
    <row r="1196" spans="2:5">
      <c r="B1196" s="142">
        <v>242</v>
      </c>
      <c r="C1196" s="142" t="s">
        <v>472</v>
      </c>
      <c r="D1196" s="142" t="s">
        <v>472</v>
      </c>
      <c r="E1196" s="142" t="s">
        <v>765</v>
      </c>
    </row>
    <row r="1197" spans="2:5">
      <c r="B1197" s="142">
        <v>243</v>
      </c>
      <c r="C1197" s="142" t="s">
        <v>468</v>
      </c>
      <c r="D1197" s="142" t="s">
        <v>468</v>
      </c>
      <c r="E1197" s="142" t="s">
        <v>766</v>
      </c>
    </row>
    <row r="1198" spans="2:5">
      <c r="B1198" s="142">
        <v>244</v>
      </c>
      <c r="C1198" s="142" t="s">
        <v>468</v>
      </c>
      <c r="D1198" s="142" t="s">
        <v>468</v>
      </c>
      <c r="E1198" s="142" t="s">
        <v>767</v>
      </c>
    </row>
    <row r="1199" spans="2:5">
      <c r="B1199" s="142">
        <v>245</v>
      </c>
      <c r="C1199" s="142" t="s">
        <v>468</v>
      </c>
      <c r="D1199" s="142" t="s">
        <v>468</v>
      </c>
      <c r="E1199" s="142" t="s">
        <v>768</v>
      </c>
    </row>
    <row r="1200" spans="2:5">
      <c r="B1200" s="142">
        <v>246</v>
      </c>
      <c r="C1200" s="142" t="s">
        <v>468</v>
      </c>
      <c r="D1200" s="142" t="s">
        <v>468</v>
      </c>
      <c r="E1200" s="142" t="s">
        <v>769</v>
      </c>
    </row>
    <row r="1201" spans="2:5">
      <c r="B1201" s="142">
        <v>247</v>
      </c>
      <c r="C1201" s="142">
        <v>247</v>
      </c>
      <c r="D1201" s="142" t="s">
        <v>601</v>
      </c>
      <c r="E1201" s="142" t="s">
        <v>601</v>
      </c>
    </row>
    <row r="1202" spans="2:5">
      <c r="B1202" s="142">
        <v>248</v>
      </c>
      <c r="C1202" s="142" t="s">
        <v>473</v>
      </c>
      <c r="D1202" s="142" t="s">
        <v>473</v>
      </c>
      <c r="E1202" s="142" t="s">
        <v>770</v>
      </c>
    </row>
    <row r="1203" spans="2:5">
      <c r="B1203" s="142">
        <v>249</v>
      </c>
      <c r="C1203" s="142" t="s">
        <v>473</v>
      </c>
      <c r="D1203" s="142" t="s">
        <v>473</v>
      </c>
      <c r="E1203" s="142" t="s">
        <v>771</v>
      </c>
    </row>
    <row r="1204" spans="2:5">
      <c r="B1204" s="142">
        <v>250</v>
      </c>
      <c r="C1204" s="142" t="s">
        <v>472</v>
      </c>
      <c r="D1204" s="142" t="s">
        <v>472</v>
      </c>
      <c r="E1204" s="142" t="s">
        <v>772</v>
      </c>
    </row>
    <row r="1205" spans="2:5">
      <c r="B1205" s="142">
        <v>251</v>
      </c>
      <c r="C1205" s="142" t="s">
        <v>473</v>
      </c>
      <c r="D1205" s="142" t="s">
        <v>473</v>
      </c>
      <c r="E1205" s="142" t="s">
        <v>773</v>
      </c>
    </row>
    <row r="1206" spans="2:5">
      <c r="B1206" s="142">
        <v>252</v>
      </c>
      <c r="C1206" s="142" t="s">
        <v>473</v>
      </c>
      <c r="D1206" s="142" t="s">
        <v>473</v>
      </c>
      <c r="E1206" s="142" t="s">
        <v>774</v>
      </c>
    </row>
    <row r="1207" spans="2:5">
      <c r="B1207" s="142">
        <v>253</v>
      </c>
      <c r="C1207" s="142">
        <v>253</v>
      </c>
      <c r="D1207" s="142" t="s">
        <v>218</v>
      </c>
      <c r="E1207" s="142" t="s">
        <v>218</v>
      </c>
    </row>
    <row r="1208" spans="2:5">
      <c r="B1208" s="142">
        <v>254</v>
      </c>
      <c r="C1208" s="142" t="s">
        <v>473</v>
      </c>
      <c r="D1208" s="142" t="s">
        <v>473</v>
      </c>
      <c r="E1208" s="142" t="s">
        <v>775</v>
      </c>
    </row>
    <row r="1209" spans="2:5">
      <c r="B1209" s="142">
        <v>255</v>
      </c>
      <c r="C1209" s="142" t="s">
        <v>466</v>
      </c>
      <c r="D1209" s="142" t="s">
        <v>466</v>
      </c>
      <c r="E1209" s="142" t="s">
        <v>776</v>
      </c>
    </row>
    <row r="1210" spans="2:5">
      <c r="B1210" s="142">
        <v>256</v>
      </c>
      <c r="C1210" s="142">
        <v>256</v>
      </c>
      <c r="D1210" s="142" t="s">
        <v>221</v>
      </c>
      <c r="E1210" s="142" t="s">
        <v>221</v>
      </c>
    </row>
    <row r="1211" spans="2:5">
      <c r="B1211" s="142">
        <v>257</v>
      </c>
      <c r="C1211" s="142" t="s">
        <v>474</v>
      </c>
      <c r="D1211" s="142" t="s">
        <v>474</v>
      </c>
      <c r="E1211" s="142" t="s">
        <v>777</v>
      </c>
    </row>
    <row r="1212" spans="2:5">
      <c r="B1212" s="142">
        <v>258</v>
      </c>
      <c r="C1212" s="142">
        <v>258</v>
      </c>
      <c r="D1212" s="142" t="s">
        <v>223</v>
      </c>
      <c r="E1212" s="142" t="s">
        <v>223</v>
      </c>
    </row>
    <row r="1213" spans="2:5">
      <c r="B1213" s="142">
        <v>259</v>
      </c>
      <c r="C1213" s="142">
        <v>259</v>
      </c>
      <c r="D1213" s="142" t="s">
        <v>603</v>
      </c>
      <c r="E1213" s="142" t="s">
        <v>603</v>
      </c>
    </row>
    <row r="1214" spans="2:5">
      <c r="B1214" s="142">
        <v>260</v>
      </c>
      <c r="C1214" s="142" t="s">
        <v>474</v>
      </c>
      <c r="D1214" s="142" t="s">
        <v>474</v>
      </c>
      <c r="E1214" s="142" t="s">
        <v>778</v>
      </c>
    </row>
    <row r="1215" spans="2:5">
      <c r="B1215" s="142">
        <v>261</v>
      </c>
      <c r="C1215" s="142">
        <v>261</v>
      </c>
      <c r="D1215" s="142" t="s">
        <v>224</v>
      </c>
      <c r="E1215" s="142" t="s">
        <v>224</v>
      </c>
    </row>
    <row r="1216" spans="2:5">
      <c r="B1216" s="142">
        <v>262</v>
      </c>
      <c r="C1216" s="142">
        <v>262</v>
      </c>
      <c r="D1216" s="142" t="s">
        <v>225</v>
      </c>
      <c r="E1216" s="142" t="s">
        <v>225</v>
      </c>
    </row>
    <row r="1217" spans="2:5">
      <c r="B1217" s="142">
        <v>263</v>
      </c>
      <c r="C1217" s="142" t="s">
        <v>474</v>
      </c>
      <c r="D1217" s="142" t="s">
        <v>474</v>
      </c>
      <c r="E1217" s="142" t="s">
        <v>779</v>
      </c>
    </row>
    <row r="1218" spans="2:5">
      <c r="B1218" s="142">
        <v>264</v>
      </c>
      <c r="C1218" s="142" t="s">
        <v>475</v>
      </c>
      <c r="D1218" s="142" t="s">
        <v>475</v>
      </c>
      <c r="E1218" s="142" t="s">
        <v>780</v>
      </c>
    </row>
    <row r="1219" spans="2:5">
      <c r="B1219" s="142">
        <v>265</v>
      </c>
      <c r="C1219" s="142" t="s">
        <v>475</v>
      </c>
      <c r="D1219" s="142" t="s">
        <v>475</v>
      </c>
      <c r="E1219" s="142" t="s">
        <v>781</v>
      </c>
    </row>
    <row r="1220" spans="2:5">
      <c r="B1220" s="142">
        <v>266</v>
      </c>
      <c r="C1220" s="142">
        <v>266</v>
      </c>
      <c r="D1220" s="142" t="s">
        <v>229</v>
      </c>
      <c r="E1220" s="142" t="s">
        <v>229</v>
      </c>
    </row>
    <row r="1221" spans="2:5">
      <c r="B1221" s="142">
        <v>267</v>
      </c>
      <c r="C1221" s="142" t="s">
        <v>475</v>
      </c>
      <c r="D1221" s="142" t="s">
        <v>475</v>
      </c>
      <c r="E1221" s="142" t="s">
        <v>782</v>
      </c>
    </row>
    <row r="1222" spans="2:5">
      <c r="B1222" s="142">
        <v>268</v>
      </c>
      <c r="C1222" s="142" t="s">
        <v>475</v>
      </c>
      <c r="D1222" s="142" t="s">
        <v>475</v>
      </c>
      <c r="E1222" s="142" t="s">
        <v>783</v>
      </c>
    </row>
    <row r="1223" spans="2:5">
      <c r="B1223" s="142">
        <v>269</v>
      </c>
      <c r="C1223" s="142">
        <v>269</v>
      </c>
      <c r="D1223" s="142" t="s">
        <v>605</v>
      </c>
      <c r="E1223" s="142" t="s">
        <v>605</v>
      </c>
    </row>
    <row r="1224" spans="2:5">
      <c r="B1224" s="142">
        <v>270</v>
      </c>
      <c r="C1224" s="142">
        <v>270</v>
      </c>
      <c r="D1224" s="142" t="s">
        <v>606</v>
      </c>
      <c r="E1224" s="142" t="s">
        <v>606</v>
      </c>
    </row>
    <row r="1225" spans="2:5">
      <c r="B1225" s="142">
        <v>271</v>
      </c>
      <c r="C1225" s="142" t="s">
        <v>476</v>
      </c>
      <c r="D1225" s="142" t="s">
        <v>476</v>
      </c>
      <c r="E1225" s="142" t="s">
        <v>784</v>
      </c>
    </row>
    <row r="1226" spans="2:5">
      <c r="B1226" s="142">
        <v>272</v>
      </c>
      <c r="C1226" s="142" t="s">
        <v>476</v>
      </c>
      <c r="D1226" s="142" t="s">
        <v>476</v>
      </c>
      <c r="E1226" s="142" t="s">
        <v>785</v>
      </c>
    </row>
    <row r="1227" spans="2:5">
      <c r="B1227" s="142">
        <v>273</v>
      </c>
      <c r="C1227" s="142" t="s">
        <v>477</v>
      </c>
      <c r="D1227" s="142" t="s">
        <v>477</v>
      </c>
      <c r="E1227" s="142" t="s">
        <v>786</v>
      </c>
    </row>
    <row r="1228" spans="2:5">
      <c r="B1228" s="142">
        <v>274</v>
      </c>
      <c r="C1228" s="142" t="s">
        <v>477</v>
      </c>
      <c r="D1228" s="142" t="s">
        <v>477</v>
      </c>
      <c r="E1228" s="142" t="s">
        <v>787</v>
      </c>
    </row>
    <row r="1229" spans="2:5">
      <c r="B1229" s="142">
        <v>275</v>
      </c>
      <c r="C1229" s="142" t="s">
        <v>477</v>
      </c>
      <c r="D1229" s="142" t="s">
        <v>477</v>
      </c>
      <c r="E1229" s="142" t="s">
        <v>788</v>
      </c>
    </row>
    <row r="1230" spans="2:5">
      <c r="B1230" s="142">
        <v>276</v>
      </c>
      <c r="C1230" s="142" t="s">
        <v>478</v>
      </c>
      <c r="D1230" s="142" t="s">
        <v>478</v>
      </c>
      <c r="E1230" s="142" t="s">
        <v>789</v>
      </c>
    </row>
    <row r="1231" spans="2:5">
      <c r="B1231" s="142">
        <v>277</v>
      </c>
      <c r="C1231" s="142" t="s">
        <v>478</v>
      </c>
      <c r="D1231" s="142" t="s">
        <v>478</v>
      </c>
      <c r="E1231" s="142" t="s">
        <v>790</v>
      </c>
    </row>
    <row r="1232" spans="2:5">
      <c r="B1232" s="142">
        <v>278</v>
      </c>
      <c r="C1232" s="142">
        <v>278</v>
      </c>
      <c r="D1232" s="142" t="s">
        <v>611</v>
      </c>
      <c r="E1232" s="142" t="s">
        <v>611</v>
      </c>
    </row>
    <row r="1233" spans="2:5">
      <c r="B1233" s="142">
        <v>279</v>
      </c>
      <c r="C1233" s="142" t="s">
        <v>465</v>
      </c>
      <c r="D1233" s="142" t="s">
        <v>465</v>
      </c>
      <c r="E1233" s="142" t="s">
        <v>791</v>
      </c>
    </row>
    <row r="1234" spans="2:5">
      <c r="B1234" s="142">
        <v>280</v>
      </c>
      <c r="C1234" s="142" t="s">
        <v>465</v>
      </c>
      <c r="D1234" s="142" t="s">
        <v>465</v>
      </c>
      <c r="E1234" s="142" t="s">
        <v>792</v>
      </c>
    </row>
    <row r="1235" spans="2:5">
      <c r="B1235" s="142">
        <v>281</v>
      </c>
      <c r="C1235" s="142" t="s">
        <v>465</v>
      </c>
      <c r="D1235" s="142" t="s">
        <v>465</v>
      </c>
      <c r="E1235" s="142" t="s">
        <v>793</v>
      </c>
    </row>
    <row r="1236" spans="2:5">
      <c r="B1236" s="142">
        <v>282</v>
      </c>
      <c r="C1236" s="142" t="s">
        <v>479</v>
      </c>
      <c r="D1236" s="142" t="s">
        <v>479</v>
      </c>
      <c r="E1236" s="142" t="s">
        <v>794</v>
      </c>
    </row>
    <row r="1237" spans="2:5">
      <c r="B1237" s="142">
        <v>283</v>
      </c>
      <c r="C1237" s="142" t="s">
        <v>479</v>
      </c>
      <c r="D1237" s="142" t="s">
        <v>479</v>
      </c>
      <c r="E1237" s="142" t="s">
        <v>795</v>
      </c>
    </row>
    <row r="1238" spans="2:5">
      <c r="B1238" s="142">
        <v>284</v>
      </c>
      <c r="C1238" s="142" t="s">
        <v>479</v>
      </c>
      <c r="D1238" s="142" t="s">
        <v>479</v>
      </c>
      <c r="E1238" s="142" t="s">
        <v>796</v>
      </c>
    </row>
    <row r="1239" spans="2:5">
      <c r="B1239" s="142">
        <v>285</v>
      </c>
      <c r="C1239" s="142" t="s">
        <v>479</v>
      </c>
      <c r="D1239" s="142" t="s">
        <v>479</v>
      </c>
      <c r="E1239" s="142" t="s">
        <v>797</v>
      </c>
    </row>
    <row r="1240" spans="2:5">
      <c r="B1240" s="142">
        <v>286</v>
      </c>
      <c r="C1240" s="142">
        <v>286</v>
      </c>
      <c r="D1240" s="142" t="s">
        <v>239</v>
      </c>
      <c r="E1240" s="142" t="s">
        <v>239</v>
      </c>
    </row>
    <row r="1241" spans="2:5">
      <c r="B1241" s="142">
        <v>287</v>
      </c>
      <c r="C1241" s="142" t="s">
        <v>480</v>
      </c>
      <c r="D1241" s="142" t="s">
        <v>480</v>
      </c>
      <c r="E1241" s="142" t="s">
        <v>798</v>
      </c>
    </row>
    <row r="1242" spans="2:5">
      <c r="B1242" s="142">
        <v>288</v>
      </c>
      <c r="C1242" s="142" t="s">
        <v>480</v>
      </c>
      <c r="D1242" s="142" t="s">
        <v>480</v>
      </c>
      <c r="E1242" s="142" t="s">
        <v>799</v>
      </c>
    </row>
    <row r="1243" spans="2:5">
      <c r="B1243" s="142">
        <v>289</v>
      </c>
      <c r="C1243" s="142">
        <v>289</v>
      </c>
      <c r="D1243" s="142" t="s">
        <v>240</v>
      </c>
      <c r="E1243" s="142" t="s">
        <v>240</v>
      </c>
    </row>
    <row r="1244" spans="2:5">
      <c r="B1244" s="142">
        <v>290</v>
      </c>
      <c r="C1244" s="142" t="s">
        <v>480</v>
      </c>
      <c r="D1244" s="142" t="s">
        <v>480</v>
      </c>
      <c r="E1244" s="142" t="s">
        <v>800</v>
      </c>
    </row>
    <row r="1245" spans="2:5">
      <c r="B1245" s="142">
        <v>291</v>
      </c>
      <c r="C1245" s="142" t="s">
        <v>480</v>
      </c>
      <c r="D1245" s="142" t="s">
        <v>480</v>
      </c>
      <c r="E1245" s="142" t="s">
        <v>801</v>
      </c>
    </row>
    <row r="1246" spans="2:5">
      <c r="B1246" s="142">
        <v>292</v>
      </c>
      <c r="C1246" s="142">
        <v>292</v>
      </c>
      <c r="D1246" s="142" t="s">
        <v>244</v>
      </c>
      <c r="E1246" s="142" t="s">
        <v>244</v>
      </c>
    </row>
    <row r="1247" spans="2:5">
      <c r="B1247" s="142">
        <v>293</v>
      </c>
      <c r="C1247" s="142" t="s">
        <v>481</v>
      </c>
      <c r="D1247" s="142" t="s">
        <v>481</v>
      </c>
      <c r="E1247" s="142" t="s">
        <v>802</v>
      </c>
    </row>
    <row r="1248" spans="2:5">
      <c r="B1248" s="142">
        <v>294</v>
      </c>
      <c r="C1248" s="142" t="s">
        <v>481</v>
      </c>
      <c r="D1248" s="142" t="s">
        <v>481</v>
      </c>
      <c r="E1248" s="142" t="s">
        <v>803</v>
      </c>
    </row>
    <row r="1249" spans="2:5">
      <c r="B1249" s="142">
        <v>295</v>
      </c>
      <c r="C1249" s="142" t="s">
        <v>480</v>
      </c>
      <c r="D1249" s="142" t="s">
        <v>480</v>
      </c>
      <c r="E1249" s="142" t="s">
        <v>804</v>
      </c>
    </row>
    <row r="1250" spans="2:5">
      <c r="B1250" s="142">
        <v>296</v>
      </c>
      <c r="C1250" s="142" t="s">
        <v>482</v>
      </c>
      <c r="D1250" s="142" t="s">
        <v>482</v>
      </c>
      <c r="E1250" s="142" t="s">
        <v>805</v>
      </c>
    </row>
    <row r="1251" spans="2:5">
      <c r="B1251" s="142">
        <v>297</v>
      </c>
      <c r="C1251" s="142" t="s">
        <v>482</v>
      </c>
      <c r="D1251" s="142" t="s">
        <v>482</v>
      </c>
      <c r="E1251" s="142" t="s">
        <v>806</v>
      </c>
    </row>
    <row r="1252" spans="2:5">
      <c r="B1252" s="142">
        <v>298</v>
      </c>
      <c r="C1252" s="142" t="s">
        <v>482</v>
      </c>
      <c r="D1252" s="142" t="s">
        <v>482</v>
      </c>
      <c r="E1252" s="142" t="s">
        <v>807</v>
      </c>
    </row>
    <row r="1253" spans="2:5">
      <c r="B1253" s="142">
        <v>299</v>
      </c>
      <c r="C1253" s="142">
        <v>299</v>
      </c>
      <c r="D1253" s="142" t="s">
        <v>248</v>
      </c>
      <c r="E1253" s="142" t="s">
        <v>248</v>
      </c>
    </row>
    <row r="1254" spans="2:5">
      <c r="B1254" s="142">
        <v>300</v>
      </c>
      <c r="C1254" s="142">
        <v>300</v>
      </c>
      <c r="D1254" s="142" t="s">
        <v>249</v>
      </c>
      <c r="E1254" s="142" t="s">
        <v>249</v>
      </c>
    </row>
    <row r="1255" spans="2:5">
      <c r="B1255" s="142">
        <v>301</v>
      </c>
      <c r="C1255" s="142" t="s">
        <v>482</v>
      </c>
      <c r="D1255" s="142" t="s">
        <v>482</v>
      </c>
      <c r="E1255" s="142" t="s">
        <v>808</v>
      </c>
    </row>
    <row r="1256" spans="2:5">
      <c r="B1256" s="142">
        <v>302</v>
      </c>
      <c r="C1256" s="142">
        <v>302</v>
      </c>
      <c r="D1256" s="142" t="s">
        <v>618</v>
      </c>
      <c r="E1256" s="142" t="s">
        <v>618</v>
      </c>
    </row>
    <row r="1257" spans="2:5">
      <c r="B1257" s="142">
        <v>303</v>
      </c>
      <c r="C1257" s="142" t="s">
        <v>446</v>
      </c>
      <c r="D1257" s="142" t="s">
        <v>446</v>
      </c>
      <c r="E1257" s="142" t="s">
        <v>809</v>
      </c>
    </row>
    <row r="1258" spans="2:5">
      <c r="B1258" s="142">
        <v>304</v>
      </c>
      <c r="C1258" s="142">
        <v>304</v>
      </c>
      <c r="D1258" s="142" t="s">
        <v>251</v>
      </c>
      <c r="E1258" s="142" t="s">
        <v>251</v>
      </c>
    </row>
    <row r="1259" spans="2:5">
      <c r="B1259" s="142">
        <v>305</v>
      </c>
      <c r="C1259" s="142">
        <v>305</v>
      </c>
      <c r="D1259" s="142" t="s">
        <v>620</v>
      </c>
      <c r="E1259" s="142" t="s">
        <v>620</v>
      </c>
    </row>
    <row r="1260" spans="2:5">
      <c r="B1260" s="142">
        <v>306</v>
      </c>
      <c r="C1260" s="142" t="s">
        <v>483</v>
      </c>
      <c r="D1260" s="142" t="s">
        <v>483</v>
      </c>
      <c r="E1260" s="142" t="s">
        <v>810</v>
      </c>
    </row>
    <row r="1261" spans="2:5">
      <c r="B1261" s="142">
        <v>307</v>
      </c>
      <c r="C1261" s="142" t="s">
        <v>483</v>
      </c>
      <c r="D1261" s="142" t="s">
        <v>483</v>
      </c>
      <c r="E1261" s="142" t="s">
        <v>811</v>
      </c>
    </row>
    <row r="1262" spans="2:5">
      <c r="B1262" s="142">
        <v>308</v>
      </c>
      <c r="C1262" s="142">
        <v>308</v>
      </c>
      <c r="D1262" s="142" t="s">
        <v>621</v>
      </c>
      <c r="E1262" s="142" t="s">
        <v>621</v>
      </c>
    </row>
    <row r="1263" spans="2:5">
      <c r="B1263" s="142">
        <v>309</v>
      </c>
      <c r="C1263" s="142">
        <v>309</v>
      </c>
      <c r="D1263" s="142" t="s">
        <v>622</v>
      </c>
      <c r="E1263" s="142" t="s">
        <v>622</v>
      </c>
    </row>
    <row r="1264" spans="2:5">
      <c r="B1264" s="142">
        <v>310</v>
      </c>
      <c r="C1264" s="142">
        <v>310</v>
      </c>
      <c r="D1264" s="142" t="s">
        <v>623</v>
      </c>
      <c r="E1264" s="142" t="s">
        <v>623</v>
      </c>
    </row>
    <row r="1265" spans="2:5">
      <c r="B1265" s="142">
        <v>311</v>
      </c>
      <c r="C1265" s="142" t="s">
        <v>483</v>
      </c>
      <c r="D1265" s="142" t="s">
        <v>483</v>
      </c>
      <c r="E1265" s="142" t="s">
        <v>812</v>
      </c>
    </row>
    <row r="1266" spans="2:5">
      <c r="B1266" s="142">
        <v>312</v>
      </c>
      <c r="C1266" s="142" t="s">
        <v>453</v>
      </c>
      <c r="D1266" s="142" t="s">
        <v>453</v>
      </c>
      <c r="E1266" s="142" t="s">
        <v>813</v>
      </c>
    </row>
    <row r="1267" spans="2:5">
      <c r="B1267" s="142">
        <v>313</v>
      </c>
      <c r="C1267" s="142">
        <v>313</v>
      </c>
      <c r="D1267" s="142" t="s">
        <v>625</v>
      </c>
      <c r="E1267" s="142" t="s">
        <v>625</v>
      </c>
    </row>
    <row r="1268" spans="2:5">
      <c r="B1268" s="142">
        <v>314</v>
      </c>
      <c r="C1268" s="142" t="s">
        <v>455</v>
      </c>
      <c r="D1268" s="142" t="s">
        <v>455</v>
      </c>
      <c r="E1268" s="142" t="s">
        <v>814</v>
      </c>
    </row>
    <row r="1269" spans="2:5">
      <c r="B1269" s="142">
        <v>315</v>
      </c>
      <c r="C1269" s="142" t="s">
        <v>444</v>
      </c>
      <c r="D1269" s="142" t="s">
        <v>444</v>
      </c>
      <c r="E1269" s="142" t="s">
        <v>815</v>
      </c>
    </row>
    <row r="1270" spans="2:5">
      <c r="B1270" s="142">
        <v>316</v>
      </c>
      <c r="C1270" s="142" t="s">
        <v>444</v>
      </c>
      <c r="D1270" s="142" t="s">
        <v>444</v>
      </c>
      <c r="E1270" s="142" t="s">
        <v>816</v>
      </c>
    </row>
    <row r="1271" spans="2:5">
      <c r="B1271" s="142">
        <v>317</v>
      </c>
      <c r="C1271" s="142">
        <v>317</v>
      </c>
      <c r="D1271" s="142" t="s">
        <v>257</v>
      </c>
      <c r="E1271" s="142" t="s">
        <v>257</v>
      </c>
    </row>
    <row r="1272" spans="2:5">
      <c r="B1272" s="142">
        <v>318</v>
      </c>
      <c r="C1272" s="142" t="s">
        <v>484</v>
      </c>
      <c r="D1272" s="142" t="s">
        <v>484</v>
      </c>
      <c r="E1272" s="142" t="s">
        <v>817</v>
      </c>
    </row>
    <row r="1273" spans="2:5">
      <c r="B1273" s="142">
        <v>319</v>
      </c>
      <c r="C1273" s="142" t="s">
        <v>484</v>
      </c>
      <c r="D1273" s="142" t="s">
        <v>484</v>
      </c>
      <c r="E1273" s="142" t="s">
        <v>818</v>
      </c>
    </row>
    <row r="1274" spans="2:5">
      <c r="B1274" s="142">
        <v>320</v>
      </c>
      <c r="C1274" s="142" t="s">
        <v>485</v>
      </c>
      <c r="D1274" s="142" t="s">
        <v>485</v>
      </c>
      <c r="E1274" s="142" t="s">
        <v>819</v>
      </c>
    </row>
    <row r="1275" spans="2:5">
      <c r="B1275" s="142">
        <v>321</v>
      </c>
      <c r="C1275" s="142" t="s">
        <v>485</v>
      </c>
      <c r="D1275" s="142" t="s">
        <v>485</v>
      </c>
      <c r="E1275" s="142" t="s">
        <v>820</v>
      </c>
    </row>
    <row r="1276" spans="2:5">
      <c r="B1276" s="142">
        <v>322</v>
      </c>
      <c r="C1276" s="142">
        <v>322</v>
      </c>
      <c r="D1276" s="142" t="s">
        <v>262</v>
      </c>
      <c r="E1276" s="142" t="s">
        <v>262</v>
      </c>
    </row>
    <row r="1277" spans="2:5">
      <c r="B1277" s="142">
        <v>323</v>
      </c>
      <c r="C1277" s="142" t="s">
        <v>465</v>
      </c>
      <c r="D1277" s="142" t="s">
        <v>465</v>
      </c>
      <c r="E1277" s="142" t="s">
        <v>821</v>
      </c>
    </row>
    <row r="1278" spans="2:5">
      <c r="B1278" s="142">
        <v>324</v>
      </c>
      <c r="C1278" s="142">
        <v>324</v>
      </c>
      <c r="D1278" s="142" t="s">
        <v>263</v>
      </c>
      <c r="E1278" s="142" t="s">
        <v>263</v>
      </c>
    </row>
    <row r="1279" spans="2:5">
      <c r="B1279" s="142">
        <v>325</v>
      </c>
      <c r="C1279" s="142">
        <v>325</v>
      </c>
      <c r="D1279" s="142" t="s">
        <v>628</v>
      </c>
      <c r="E1279" s="142" t="s">
        <v>628</v>
      </c>
    </row>
    <row r="1280" spans="2:5">
      <c r="B1280" s="142">
        <v>326</v>
      </c>
      <c r="C1280" s="142" t="s">
        <v>465</v>
      </c>
      <c r="D1280" s="142" t="s">
        <v>465</v>
      </c>
      <c r="E1280" s="142" t="s">
        <v>822</v>
      </c>
    </row>
    <row r="1281" spans="2:5">
      <c r="B1281" s="142">
        <v>327</v>
      </c>
      <c r="C1281" s="142" t="s">
        <v>465</v>
      </c>
      <c r="D1281" s="142" t="s">
        <v>465</v>
      </c>
      <c r="E1281" s="142" t="s">
        <v>823</v>
      </c>
    </row>
    <row r="1282" spans="2:5">
      <c r="B1282" s="142">
        <v>328</v>
      </c>
      <c r="C1282" s="142">
        <v>328</v>
      </c>
      <c r="D1282" s="142" t="s">
        <v>264</v>
      </c>
      <c r="E1282" s="142" t="s">
        <v>264</v>
      </c>
    </row>
    <row r="1283" spans="2:5">
      <c r="B1283" s="142">
        <v>329</v>
      </c>
      <c r="C1283" s="142" t="s">
        <v>465</v>
      </c>
      <c r="D1283" s="142" t="s">
        <v>465</v>
      </c>
      <c r="E1283" s="142" t="s">
        <v>824</v>
      </c>
    </row>
    <row r="1284" spans="2:5">
      <c r="B1284" s="142">
        <v>330</v>
      </c>
      <c r="C1284" s="142">
        <v>330</v>
      </c>
      <c r="D1284" s="142" t="s">
        <v>266</v>
      </c>
      <c r="E1284" s="142" t="s">
        <v>266</v>
      </c>
    </row>
    <row r="1285" spans="2:5">
      <c r="B1285" s="142">
        <v>331</v>
      </c>
      <c r="C1285" s="142" t="s">
        <v>437</v>
      </c>
      <c r="D1285" s="142" t="s">
        <v>437</v>
      </c>
      <c r="E1285" s="142" t="s">
        <v>825</v>
      </c>
    </row>
    <row r="1286" spans="2:5">
      <c r="B1286" s="142">
        <v>332</v>
      </c>
      <c r="C1286" s="142" t="s">
        <v>437</v>
      </c>
      <c r="D1286" s="142" t="s">
        <v>437</v>
      </c>
      <c r="E1286" s="142" t="s">
        <v>826</v>
      </c>
    </row>
    <row r="1287" spans="2:5">
      <c r="B1287" s="142">
        <v>333</v>
      </c>
      <c r="C1287" s="142">
        <v>333</v>
      </c>
      <c r="D1287" s="142" t="s">
        <v>633</v>
      </c>
      <c r="E1287" s="142" t="s">
        <v>633</v>
      </c>
    </row>
    <row r="1288" spans="2:5">
      <c r="B1288" s="142">
        <v>334</v>
      </c>
      <c r="C1288" s="142" t="s">
        <v>441</v>
      </c>
      <c r="D1288" s="142" t="s">
        <v>441</v>
      </c>
      <c r="E1288" s="142" t="s">
        <v>827</v>
      </c>
    </row>
    <row r="1289" spans="2:5">
      <c r="B1289" s="142">
        <v>335</v>
      </c>
      <c r="C1289" s="142">
        <v>335</v>
      </c>
      <c r="D1289" s="142" t="s">
        <v>268</v>
      </c>
      <c r="E1289" s="142" t="s">
        <v>268</v>
      </c>
    </row>
    <row r="1290" spans="2:5">
      <c r="B1290" s="142">
        <v>336</v>
      </c>
      <c r="C1290" s="142">
        <v>336</v>
      </c>
      <c r="D1290" s="142" t="s">
        <v>634</v>
      </c>
      <c r="E1290" s="142" t="s">
        <v>634</v>
      </c>
    </row>
    <row r="1291" spans="2:5">
      <c r="B1291" s="142">
        <v>337</v>
      </c>
      <c r="C1291" s="142" t="s">
        <v>459</v>
      </c>
      <c r="D1291" s="142" t="s">
        <v>459</v>
      </c>
      <c r="E1291" s="142" t="s">
        <v>828</v>
      </c>
    </row>
    <row r="1292" spans="2:5">
      <c r="B1292" s="142">
        <v>338</v>
      </c>
      <c r="C1292" s="142">
        <v>338</v>
      </c>
      <c r="D1292" s="142" t="s">
        <v>107</v>
      </c>
      <c r="E1292" s="142" t="s">
        <v>107</v>
      </c>
    </row>
    <row r="1293" spans="2:5">
      <c r="B1293" s="142">
        <v>339</v>
      </c>
      <c r="C1293" s="142" t="s">
        <v>438</v>
      </c>
      <c r="D1293" s="142" t="s">
        <v>438</v>
      </c>
      <c r="E1293" s="142" t="s">
        <v>829</v>
      </c>
    </row>
    <row r="1294" spans="2:5">
      <c r="B1294" s="142">
        <v>340</v>
      </c>
      <c r="C1294" s="142">
        <v>340</v>
      </c>
      <c r="D1294" s="142" t="s">
        <v>270</v>
      </c>
      <c r="E1294" s="142" t="s">
        <v>270</v>
      </c>
    </row>
    <row r="1295" spans="2:5">
      <c r="B1295" s="142">
        <v>341</v>
      </c>
      <c r="C1295" s="142">
        <v>341</v>
      </c>
      <c r="D1295" s="142" t="s">
        <v>271</v>
      </c>
      <c r="E1295" s="142" t="s">
        <v>271</v>
      </c>
    </row>
    <row r="1296" spans="2:5">
      <c r="B1296" s="142">
        <v>342</v>
      </c>
      <c r="C1296" s="142">
        <v>342</v>
      </c>
      <c r="D1296" s="142" t="s">
        <v>272</v>
      </c>
      <c r="E1296" s="142" t="s">
        <v>272</v>
      </c>
    </row>
    <row r="1297" spans="2:5">
      <c r="B1297" s="142">
        <v>343</v>
      </c>
      <c r="C1297" s="142">
        <v>343</v>
      </c>
      <c r="D1297" s="142" t="s">
        <v>636</v>
      </c>
      <c r="E1297" s="142" t="s">
        <v>636</v>
      </c>
    </row>
    <row r="1298" spans="2:5">
      <c r="B1298" s="142">
        <v>344</v>
      </c>
      <c r="C1298" s="142">
        <v>344</v>
      </c>
      <c r="D1298" s="142" t="s">
        <v>273</v>
      </c>
      <c r="E1298" s="142" t="s">
        <v>273</v>
      </c>
    </row>
    <row r="1299" spans="2:5">
      <c r="B1299" s="142">
        <v>345</v>
      </c>
      <c r="C1299" s="142" t="s">
        <v>443</v>
      </c>
      <c r="D1299" s="142" t="s">
        <v>443</v>
      </c>
      <c r="E1299" s="142" t="s">
        <v>830</v>
      </c>
    </row>
    <row r="1300" spans="2:5">
      <c r="B1300" s="142">
        <v>346</v>
      </c>
      <c r="C1300" s="142">
        <v>346</v>
      </c>
      <c r="D1300" s="142" t="s">
        <v>275</v>
      </c>
      <c r="E1300" s="142" t="s">
        <v>275</v>
      </c>
    </row>
    <row r="1301" spans="2:5">
      <c r="B1301" s="142">
        <v>347</v>
      </c>
      <c r="C1301" s="142">
        <v>347</v>
      </c>
      <c r="D1301" s="142" t="s">
        <v>276</v>
      </c>
      <c r="E1301" s="142" t="s">
        <v>276</v>
      </c>
    </row>
    <row r="1302" spans="2:5">
      <c r="B1302" s="142">
        <v>348</v>
      </c>
      <c r="C1302" s="142" t="s">
        <v>462</v>
      </c>
      <c r="D1302" s="142" t="s">
        <v>462</v>
      </c>
      <c r="E1302" s="142" t="s">
        <v>831</v>
      </c>
    </row>
    <row r="1303" spans="2:5">
      <c r="B1303" s="142">
        <v>349</v>
      </c>
      <c r="C1303" s="142">
        <v>349</v>
      </c>
      <c r="D1303" s="142" t="s">
        <v>278</v>
      </c>
      <c r="E1303" s="142" t="s">
        <v>278</v>
      </c>
    </row>
    <row r="1304" spans="2:5">
      <c r="B1304" s="142">
        <v>350</v>
      </c>
      <c r="C1304" s="142" t="s">
        <v>431</v>
      </c>
      <c r="D1304" s="142" t="s">
        <v>431</v>
      </c>
      <c r="E1304" s="142" t="s">
        <v>832</v>
      </c>
    </row>
    <row r="1305" spans="2:5">
      <c r="B1305" s="142">
        <v>351</v>
      </c>
      <c r="C1305" s="142" t="s">
        <v>433</v>
      </c>
      <c r="D1305" s="142" t="s">
        <v>433</v>
      </c>
      <c r="E1305" s="142" t="s">
        <v>833</v>
      </c>
    </row>
    <row r="1306" spans="2:5">
      <c r="B1306" s="142">
        <v>352</v>
      </c>
      <c r="C1306" s="142" t="s">
        <v>436</v>
      </c>
      <c r="D1306" s="142" t="s">
        <v>436</v>
      </c>
      <c r="E1306" s="142" t="s">
        <v>834</v>
      </c>
    </row>
    <row r="1307" spans="2:5">
      <c r="B1307" s="142">
        <v>353</v>
      </c>
      <c r="C1307" s="142">
        <v>353</v>
      </c>
      <c r="D1307" s="142" t="s">
        <v>281</v>
      </c>
      <c r="E1307" s="142" t="s">
        <v>281</v>
      </c>
    </row>
    <row r="1308" spans="2:5">
      <c r="B1308" s="142">
        <v>354</v>
      </c>
      <c r="C1308" s="142">
        <v>354</v>
      </c>
      <c r="D1308" s="142" t="s">
        <v>638</v>
      </c>
      <c r="E1308" s="142" t="s">
        <v>638</v>
      </c>
    </row>
    <row r="1309" spans="2:5">
      <c r="B1309" s="142">
        <v>355</v>
      </c>
      <c r="C1309" s="142">
        <v>355</v>
      </c>
      <c r="D1309" s="142" t="s">
        <v>282</v>
      </c>
      <c r="E1309" s="142" t="s">
        <v>282</v>
      </c>
    </row>
    <row r="1310" spans="2:5">
      <c r="B1310" s="142">
        <v>356</v>
      </c>
      <c r="C1310" s="142" t="s">
        <v>482</v>
      </c>
      <c r="D1310" s="142" t="s">
        <v>482</v>
      </c>
      <c r="E1310" s="142" t="s">
        <v>835</v>
      </c>
    </row>
    <row r="1311" spans="2:5">
      <c r="B1311" s="142">
        <v>357</v>
      </c>
      <c r="C1311" s="142" t="s">
        <v>454</v>
      </c>
      <c r="D1311" s="142" t="s">
        <v>454</v>
      </c>
      <c r="E1311" s="142" t="s">
        <v>836</v>
      </c>
    </row>
    <row r="1312" spans="2:5">
      <c r="B1312" s="142">
        <v>358</v>
      </c>
      <c r="C1312" s="142">
        <v>358</v>
      </c>
      <c r="D1312" s="142" t="s">
        <v>285</v>
      </c>
      <c r="E1312" s="142" t="s">
        <v>285</v>
      </c>
    </row>
    <row r="1313" spans="2:5">
      <c r="B1313" s="142">
        <v>359</v>
      </c>
      <c r="C1313" s="142">
        <v>359</v>
      </c>
      <c r="D1313" s="142" t="s">
        <v>286</v>
      </c>
      <c r="E1313" s="142" t="s">
        <v>286</v>
      </c>
    </row>
    <row r="1314" spans="2:5">
      <c r="B1314" s="142">
        <v>360</v>
      </c>
      <c r="C1314" s="142">
        <v>360</v>
      </c>
      <c r="D1314" s="142" t="s">
        <v>287</v>
      </c>
      <c r="E1314" s="142" t="s">
        <v>287</v>
      </c>
    </row>
    <row r="1315" spans="2:5">
      <c r="B1315" s="142">
        <v>361</v>
      </c>
      <c r="C1315" s="142" t="s">
        <v>478</v>
      </c>
      <c r="D1315" s="142" t="s">
        <v>478</v>
      </c>
      <c r="E1315" s="142" t="s">
        <v>837</v>
      </c>
    </row>
    <row r="1316" spans="2:5">
      <c r="B1316" s="142">
        <v>362</v>
      </c>
      <c r="C1316" s="142" t="s">
        <v>478</v>
      </c>
      <c r="D1316" s="142" t="s">
        <v>478</v>
      </c>
      <c r="E1316" s="142" t="s">
        <v>838</v>
      </c>
    </row>
    <row r="1317" spans="2:5">
      <c r="B1317" s="142">
        <v>363</v>
      </c>
      <c r="C1317" s="142">
        <v>363</v>
      </c>
      <c r="D1317" s="142" t="s">
        <v>290</v>
      </c>
      <c r="E1317" s="142" t="s">
        <v>290</v>
      </c>
    </row>
    <row r="1318" spans="2:5">
      <c r="B1318" s="142">
        <v>364</v>
      </c>
      <c r="C1318" s="142" t="s">
        <v>445</v>
      </c>
      <c r="D1318" s="142" t="s">
        <v>445</v>
      </c>
      <c r="E1318" s="142" t="s">
        <v>839</v>
      </c>
    </row>
    <row r="1319" spans="2:5">
      <c r="B1319" s="142">
        <v>365</v>
      </c>
      <c r="C1319" s="142">
        <v>365</v>
      </c>
      <c r="D1319" s="142" t="s">
        <v>639</v>
      </c>
      <c r="E1319" s="142" t="s">
        <v>639</v>
      </c>
    </row>
    <row r="1320" spans="2:5">
      <c r="B1320" s="142">
        <v>366</v>
      </c>
      <c r="C1320" s="142">
        <v>366</v>
      </c>
      <c r="D1320" s="142" t="s">
        <v>292</v>
      </c>
      <c r="E1320" s="142" t="s">
        <v>292</v>
      </c>
    </row>
    <row r="1321" spans="2:5">
      <c r="B1321" s="142">
        <v>367</v>
      </c>
      <c r="C1321" s="142">
        <v>367</v>
      </c>
      <c r="D1321" s="142" t="s">
        <v>293</v>
      </c>
      <c r="E1321" s="142" t="s">
        <v>293</v>
      </c>
    </row>
    <row r="1322" spans="2:5">
      <c r="B1322" s="142">
        <v>368</v>
      </c>
      <c r="C1322" s="142">
        <v>368</v>
      </c>
      <c r="D1322" s="142" t="s">
        <v>294</v>
      </c>
      <c r="E1322" s="142" t="s">
        <v>294</v>
      </c>
    </row>
    <row r="1323" spans="2:5">
      <c r="B1323" s="142">
        <v>369</v>
      </c>
      <c r="C1323" s="142">
        <v>369</v>
      </c>
      <c r="D1323" s="142" t="s">
        <v>640</v>
      </c>
      <c r="E1323" s="142" t="s">
        <v>640</v>
      </c>
    </row>
    <row r="1324" spans="2:5">
      <c r="B1324" s="142">
        <v>401</v>
      </c>
      <c r="C1324" s="142" t="s">
        <v>463</v>
      </c>
      <c r="D1324" s="142" t="s">
        <v>463</v>
      </c>
      <c r="E1324" s="142" t="s">
        <v>840</v>
      </c>
    </row>
    <row r="1325" spans="2:5">
      <c r="B1325" s="142">
        <v>404</v>
      </c>
      <c r="C1325" s="142">
        <v>404</v>
      </c>
      <c r="D1325" s="142" t="s">
        <v>295</v>
      </c>
      <c r="E1325" s="142" t="s">
        <v>295</v>
      </c>
    </row>
    <row r="1326" spans="2:5">
      <c r="B1326" s="142">
        <v>451</v>
      </c>
      <c r="C1326" s="142" t="s">
        <v>486</v>
      </c>
      <c r="D1326" s="142" t="s">
        <v>486</v>
      </c>
      <c r="E1326" s="142" t="s">
        <v>841</v>
      </c>
    </row>
    <row r="1327" spans="2:5">
      <c r="B1327" s="142">
        <v>452</v>
      </c>
      <c r="C1327" s="142" t="s">
        <v>486</v>
      </c>
      <c r="D1327" s="142" t="s">
        <v>486</v>
      </c>
      <c r="E1327" s="142" t="s">
        <v>842</v>
      </c>
    </row>
    <row r="1328" spans="2:5">
      <c r="B1328" s="142">
        <v>453</v>
      </c>
      <c r="C1328" s="142" t="s">
        <v>487</v>
      </c>
      <c r="D1328" s="142" t="s">
        <v>487</v>
      </c>
      <c r="E1328" s="142" t="s">
        <v>843</v>
      </c>
    </row>
    <row r="1329" spans="2:5">
      <c r="B1329" s="142">
        <v>454</v>
      </c>
      <c r="C1329" s="142" t="s">
        <v>488</v>
      </c>
      <c r="D1329" s="142" t="s">
        <v>488</v>
      </c>
      <c r="E1329" s="142" t="s">
        <v>844</v>
      </c>
    </row>
  </sheetData>
  <autoFilter ref="B380:E951">
    <filterColumn colId="3">
      <customFilters>
        <customFilter operator="notEqual" val=" "/>
      </customFilters>
    </filterColumn>
  </autoFilter>
  <sortState ref="B955:D1329">
    <sortCondition ref="B955:B1329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72"/>
  <sheetViews>
    <sheetView topLeftCell="A40" workbookViewId="0">
      <selection activeCell="D7" sqref="D7"/>
    </sheetView>
  </sheetViews>
  <sheetFormatPr defaultRowHeight="15"/>
  <cols>
    <col min="1" max="1" width="23.7109375" customWidth="1"/>
    <col min="2" max="2" width="16.42578125" customWidth="1"/>
    <col min="3" max="3" width="16" customWidth="1"/>
    <col min="8" max="8" width="19.5703125" customWidth="1"/>
  </cols>
  <sheetData>
    <row r="1" spans="1:6">
      <c r="A1" s="6"/>
      <c r="B1" s="6"/>
      <c r="C1" s="6"/>
      <c r="D1" s="6"/>
      <c r="E1" s="6"/>
      <c r="F1" s="6"/>
    </row>
    <row r="2" spans="1:6">
      <c r="A2" s="7" t="s">
        <v>344</v>
      </c>
      <c r="B2" s="2" t="s">
        <v>345</v>
      </c>
      <c r="C2" s="6"/>
      <c r="D2" s="6" t="s">
        <v>346</v>
      </c>
      <c r="E2" s="6"/>
      <c r="F2" s="6"/>
    </row>
    <row r="3" spans="1:6">
      <c r="A3" s="6" t="s">
        <v>347</v>
      </c>
      <c r="B3" s="9">
        <v>6797.3059999999996</v>
      </c>
      <c r="C3" s="6"/>
      <c r="D3" s="5">
        <f>B3/B8</f>
        <v>0.1992441156908657</v>
      </c>
      <c r="E3" s="6"/>
      <c r="F3" s="6"/>
    </row>
    <row r="4" spans="1:6">
      <c r="A4" s="6" t="s">
        <v>348</v>
      </c>
      <c r="B4" s="9">
        <v>8076.1607300000005</v>
      </c>
      <c r="C4" s="6"/>
      <c r="D4" s="5">
        <f>B4/B8</f>
        <v>0.23673018440337196</v>
      </c>
      <c r="E4" s="6"/>
      <c r="F4" s="6"/>
    </row>
    <row r="5" spans="1:6">
      <c r="A5" s="6" t="s">
        <v>349</v>
      </c>
      <c r="B5" s="9">
        <v>10039</v>
      </c>
      <c r="C5" s="6"/>
      <c r="D5" s="5">
        <f>B5/B8</f>
        <v>0.29426535710185781</v>
      </c>
      <c r="E5" s="6"/>
      <c r="F5" s="6"/>
    </row>
    <row r="6" spans="1:6">
      <c r="A6" s="6" t="s">
        <v>350</v>
      </c>
      <c r="B6" s="9">
        <v>9203</v>
      </c>
      <c r="C6" s="6"/>
      <c r="D6" s="5">
        <f>B6/B8</f>
        <v>0.26976034280390454</v>
      </c>
      <c r="E6" s="1">
        <f>SUM(D3:D6)</f>
        <v>1</v>
      </c>
      <c r="F6" s="6"/>
    </row>
    <row r="7" spans="1:6">
      <c r="A7" s="6"/>
      <c r="B7" s="9"/>
      <c r="C7" s="6"/>
      <c r="D7" s="6"/>
      <c r="E7" s="6"/>
      <c r="F7" s="6"/>
    </row>
    <row r="8" spans="1:6">
      <c r="A8" s="6" t="s">
        <v>351</v>
      </c>
      <c r="B8" s="9">
        <v>34115.46673</v>
      </c>
      <c r="C8" s="6"/>
      <c r="D8" s="6"/>
      <c r="E8" s="6"/>
      <c r="F8" s="6"/>
    </row>
    <row r="9" spans="1:6">
      <c r="A9" s="6"/>
      <c r="B9" s="9"/>
      <c r="C9" s="6"/>
      <c r="D9" s="6"/>
      <c r="E9" s="6"/>
      <c r="F9" s="6"/>
    </row>
    <row r="10" spans="1:6">
      <c r="A10" s="7" t="s">
        <v>352</v>
      </c>
      <c r="B10" s="2" t="s">
        <v>345</v>
      </c>
      <c r="C10" s="6"/>
      <c r="D10" s="6"/>
      <c r="E10" s="6"/>
      <c r="F10" s="6"/>
    </row>
    <row r="11" spans="1:6">
      <c r="A11" s="6" t="s">
        <v>347</v>
      </c>
      <c r="B11" s="9">
        <v>3499.7890000000002</v>
      </c>
      <c r="C11" s="6"/>
      <c r="D11" s="5">
        <f>B11/B16</f>
        <v>0.20369176923311072</v>
      </c>
      <c r="E11" s="6"/>
      <c r="F11" s="6"/>
    </row>
    <row r="12" spans="1:6">
      <c r="A12" s="6" t="s">
        <v>348</v>
      </c>
      <c r="B12" s="9">
        <v>3300</v>
      </c>
      <c r="C12" s="6"/>
      <c r="D12" s="5">
        <f>B12/B16</f>
        <v>0.19206381826711991</v>
      </c>
      <c r="E12" s="6"/>
      <c r="F12" s="6"/>
    </row>
    <row r="13" spans="1:6">
      <c r="A13" s="6" t="s">
        <v>349</v>
      </c>
      <c r="B13" s="9">
        <v>4696</v>
      </c>
      <c r="C13" s="6"/>
      <c r="D13" s="5">
        <f>B13/B16</f>
        <v>0.27331263350981672</v>
      </c>
      <c r="E13" s="6"/>
      <c r="F13" s="6"/>
    </row>
    <row r="14" spans="1:6">
      <c r="A14" s="6" t="s">
        <v>350</v>
      </c>
      <c r="B14" s="9">
        <v>5686</v>
      </c>
      <c r="C14" s="6"/>
      <c r="D14" s="5">
        <f>B14/B16</f>
        <v>0.33093177898995269</v>
      </c>
      <c r="E14" s="1">
        <f>SUM(D11:D14)</f>
        <v>1</v>
      </c>
      <c r="F14" s="6"/>
    </row>
    <row r="15" spans="1:6">
      <c r="A15" s="6"/>
      <c r="B15" s="9"/>
      <c r="C15" s="6"/>
      <c r="D15" s="6"/>
      <c r="E15" s="6"/>
      <c r="F15" s="6"/>
    </row>
    <row r="16" spans="1:6">
      <c r="A16" s="6" t="s">
        <v>351</v>
      </c>
      <c r="B16" s="9">
        <v>17181.789000000001</v>
      </c>
      <c r="C16" s="6"/>
      <c r="D16" s="6"/>
      <c r="E16" s="6"/>
      <c r="F16" s="6"/>
    </row>
    <row r="17" spans="1:6">
      <c r="A17" s="6"/>
      <c r="B17" s="6"/>
      <c r="C17" s="6"/>
      <c r="D17" s="6"/>
      <c r="E17" s="6"/>
      <c r="F17" s="6"/>
    </row>
    <row r="18" spans="1:6">
      <c r="A18" s="7" t="s">
        <v>353</v>
      </c>
      <c r="B18" s="6"/>
      <c r="C18" s="6"/>
      <c r="D18" s="6"/>
      <c r="E18" s="6"/>
      <c r="F18" s="6"/>
    </row>
    <row r="19" spans="1:6">
      <c r="A19" s="6" t="s">
        <v>347</v>
      </c>
      <c r="B19" s="9">
        <f>B3+B11</f>
        <v>10297.094999999999</v>
      </c>
      <c r="C19" s="6"/>
      <c r="D19" s="5">
        <f>B19/B24</f>
        <v>0.20073383757989191</v>
      </c>
      <c r="E19" s="6"/>
      <c r="F19" s="6"/>
    </row>
    <row r="20" spans="1:6">
      <c r="A20" s="6" t="s">
        <v>348</v>
      </c>
      <c r="B20" s="9">
        <f t="shared" ref="B20:B22" si="0">B4+B12</f>
        <v>11376.16073</v>
      </c>
      <c r="C20" s="6"/>
      <c r="D20" s="5">
        <f>B20/B24</f>
        <v>0.22176938255484335</v>
      </c>
      <c r="E20" s="6"/>
      <c r="F20" s="6"/>
    </row>
    <row r="21" spans="1:6">
      <c r="A21" s="6" t="s">
        <v>349</v>
      </c>
      <c r="B21" s="9">
        <f t="shared" si="0"/>
        <v>14735</v>
      </c>
      <c r="C21" s="6"/>
      <c r="D21" s="5">
        <f>B21/B24</f>
        <v>0.28724733497551569</v>
      </c>
      <c r="E21" s="6"/>
      <c r="F21" s="6"/>
    </row>
    <row r="22" spans="1:6">
      <c r="A22" s="6" t="s">
        <v>350</v>
      </c>
      <c r="B22" s="9">
        <f t="shared" si="0"/>
        <v>14889</v>
      </c>
      <c r="C22" s="6"/>
      <c r="D22" s="5">
        <f>B22/B24</f>
        <v>0.29024944488974908</v>
      </c>
      <c r="E22" s="1">
        <f>SUM(D19:D22)</f>
        <v>1</v>
      </c>
      <c r="F22" s="6"/>
    </row>
    <row r="23" spans="1:6">
      <c r="A23" s="6"/>
      <c r="B23" s="9"/>
      <c r="C23" s="6"/>
      <c r="D23" s="6"/>
      <c r="E23" s="6"/>
      <c r="F23" s="6"/>
    </row>
    <row r="24" spans="1:6">
      <c r="A24" s="6" t="s">
        <v>351</v>
      </c>
      <c r="B24" s="9">
        <f>SUM(B19:B22)</f>
        <v>51297.255729999997</v>
      </c>
      <c r="C24" s="6"/>
      <c r="D24" s="6"/>
      <c r="E24" s="6"/>
      <c r="F24" s="6"/>
    </row>
    <row r="26" spans="1:6" s="8" customFormat="1">
      <c r="A26" s="20"/>
      <c r="B26" s="27" t="s">
        <v>400</v>
      </c>
      <c r="C26" s="27" t="s">
        <v>399</v>
      </c>
    </row>
    <row r="27" spans="1:6">
      <c r="A27" s="25" t="s">
        <v>394</v>
      </c>
      <c r="B27" s="47">
        <f>'udziały-w-rynku'!D19</f>
        <v>0.20073383757989191</v>
      </c>
      <c r="C27" s="28">
        <f>1/B27</f>
        <v>4.9817211291145709</v>
      </c>
    </row>
    <row r="28" spans="1:6">
      <c r="A28" s="25" t="s">
        <v>395</v>
      </c>
      <c r="B28" s="28">
        <f>Wrocław!AJ4/Wrocław!AI4</f>
        <v>0.57257348684633691</v>
      </c>
      <c r="C28" s="28">
        <f>1/B28</f>
        <v>1.7465007077220338</v>
      </c>
    </row>
    <row r="29" spans="1:6">
      <c r="A29" s="216" t="s">
        <v>390</v>
      </c>
      <c r="B29" s="216"/>
      <c r="C29" s="25">
        <f>C27*C28</f>
        <v>8.7005794776724077</v>
      </c>
      <c r="E29">
        <f>1.6/35</f>
        <v>4.5714285714285714E-2</v>
      </c>
      <c r="F29">
        <f>1/E29</f>
        <v>21.875</v>
      </c>
    </row>
    <row r="31" spans="1:6">
      <c r="A31" s="26" t="s">
        <v>645</v>
      </c>
      <c r="B31" s="27" t="s">
        <v>417</v>
      </c>
      <c r="C31" s="27" t="s">
        <v>418</v>
      </c>
    </row>
    <row r="32" spans="1:6" ht="75">
      <c r="A32" s="137" t="s">
        <v>416</v>
      </c>
      <c r="B32" s="139">
        <f>SUM(B44:B70)</f>
        <v>13880</v>
      </c>
      <c r="C32" s="139">
        <v>9206</v>
      </c>
    </row>
    <row r="33" spans="1:5" ht="30">
      <c r="A33" s="137" t="s">
        <v>419</v>
      </c>
      <c r="B33" s="139" t="e">
        <f>#REF!</f>
        <v>#REF!</v>
      </c>
      <c r="C33" s="139" t="e">
        <f>#REF!</f>
        <v>#REF!</v>
      </c>
    </row>
    <row r="34" spans="1:5" ht="45">
      <c r="A34" s="137" t="s">
        <v>420</v>
      </c>
      <c r="B34" s="139">
        <f>B44</f>
        <v>9292</v>
      </c>
      <c r="C34" s="140"/>
    </row>
    <row r="35" spans="1:5">
      <c r="B35" s="23"/>
      <c r="C35" s="23"/>
    </row>
    <row r="36" spans="1:5">
      <c r="B36" s="65"/>
      <c r="C36" s="65"/>
    </row>
    <row r="37" spans="1:5" ht="30">
      <c r="A37" s="137" t="s">
        <v>496</v>
      </c>
      <c r="B37" s="141">
        <f>B32-B34</f>
        <v>4588</v>
      </c>
    </row>
    <row r="39" spans="1:5" s="154" customFormat="1" ht="30">
      <c r="A39" s="156"/>
      <c r="B39" s="153" t="s">
        <v>864</v>
      </c>
      <c r="C39" s="153" t="s">
        <v>865</v>
      </c>
      <c r="D39" s="153" t="s">
        <v>862</v>
      </c>
      <c r="E39" s="153" t="s">
        <v>399</v>
      </c>
    </row>
    <row r="40" spans="1:5">
      <c r="A40" s="137" t="s">
        <v>863</v>
      </c>
      <c r="B40" s="25">
        <v>1.66</v>
      </c>
      <c r="C40" s="25">
        <v>35</v>
      </c>
      <c r="D40" s="155">
        <f>B40/C40</f>
        <v>4.7428571428571424E-2</v>
      </c>
      <c r="E40" s="25">
        <f>1/D40</f>
        <v>21.084337349397593</v>
      </c>
    </row>
    <row r="42" spans="1:5" s="7" customFormat="1">
      <c r="A42" s="7" t="s">
        <v>646</v>
      </c>
    </row>
    <row r="43" spans="1:5">
      <c r="A43" s="27" t="s">
        <v>368</v>
      </c>
      <c r="B43" s="27" t="s">
        <v>489</v>
      </c>
      <c r="C43" s="27" t="s">
        <v>494</v>
      </c>
    </row>
    <row r="44" spans="1:5">
      <c r="A44" s="25" t="s">
        <v>385</v>
      </c>
      <c r="B44" s="138">
        <v>9292</v>
      </c>
    </row>
    <row r="45" spans="1:5">
      <c r="A45" s="25" t="s">
        <v>376</v>
      </c>
      <c r="B45" s="138">
        <v>703</v>
      </c>
      <c r="C45" s="66">
        <f>B45/$B$37</f>
        <v>0.15322580645161291</v>
      </c>
    </row>
    <row r="46" spans="1:5">
      <c r="A46" s="25" t="s">
        <v>16</v>
      </c>
      <c r="B46" s="138">
        <v>556</v>
      </c>
      <c r="C46" s="66">
        <f t="shared" ref="C46:C70" si="1">B46/$B$37</f>
        <v>0.12118570183086312</v>
      </c>
    </row>
    <row r="47" spans="1:5">
      <c r="A47" s="25" t="s">
        <v>373</v>
      </c>
      <c r="B47" s="138">
        <v>539</v>
      </c>
      <c r="C47" s="66">
        <f t="shared" si="1"/>
        <v>0.11748038360941587</v>
      </c>
    </row>
    <row r="48" spans="1:5">
      <c r="A48" s="25" t="s">
        <v>1</v>
      </c>
      <c r="B48" s="138">
        <v>500</v>
      </c>
      <c r="C48" s="66">
        <f t="shared" si="1"/>
        <v>0.10897994768962511</v>
      </c>
    </row>
    <row r="49" spans="1:3">
      <c r="A49" s="25" t="s">
        <v>15</v>
      </c>
      <c r="B49" s="138">
        <v>310</v>
      </c>
      <c r="C49" s="66">
        <f t="shared" si="1"/>
        <v>6.7567567567567571E-2</v>
      </c>
    </row>
    <row r="50" spans="1:3">
      <c r="A50" s="25" t="s">
        <v>375</v>
      </c>
      <c r="B50" s="138">
        <v>295</v>
      </c>
      <c r="C50" s="66">
        <f t="shared" si="1"/>
        <v>6.4298169136878816E-2</v>
      </c>
    </row>
    <row r="51" spans="1:3">
      <c r="A51" s="25" t="s">
        <v>378</v>
      </c>
      <c r="B51" s="138">
        <v>223</v>
      </c>
      <c r="C51" s="66">
        <f t="shared" si="1"/>
        <v>4.8605056669572801E-2</v>
      </c>
    </row>
    <row r="52" spans="1:3">
      <c r="A52" s="25" t="s">
        <v>371</v>
      </c>
      <c r="B52" s="138">
        <v>196</v>
      </c>
      <c r="C52" s="66">
        <f t="shared" si="1"/>
        <v>4.2720139494333044E-2</v>
      </c>
    </row>
    <row r="53" spans="1:3">
      <c r="A53" s="25" t="s">
        <v>374</v>
      </c>
      <c r="B53" s="138">
        <v>192</v>
      </c>
      <c r="C53" s="66">
        <f t="shared" si="1"/>
        <v>4.1848299912816043E-2</v>
      </c>
    </row>
    <row r="54" spans="1:3">
      <c r="A54" s="25" t="s">
        <v>5</v>
      </c>
      <c r="B54" s="138">
        <v>182</v>
      </c>
      <c r="C54" s="66">
        <f t="shared" si="1"/>
        <v>3.9668700959023542E-2</v>
      </c>
    </row>
    <row r="55" spans="1:3">
      <c r="A55" s="25" t="s">
        <v>386</v>
      </c>
      <c r="B55" s="138">
        <v>150</v>
      </c>
      <c r="C55" s="66">
        <f t="shared" si="1"/>
        <v>3.2693984306887532E-2</v>
      </c>
    </row>
    <row r="56" spans="1:3">
      <c r="A56" s="25" t="s">
        <v>7</v>
      </c>
      <c r="B56" s="138">
        <v>133</v>
      </c>
      <c r="C56" s="66">
        <f t="shared" si="1"/>
        <v>2.898866608544028E-2</v>
      </c>
    </row>
    <row r="57" spans="1:3">
      <c r="A57" s="25" t="s">
        <v>24</v>
      </c>
      <c r="B57" s="138">
        <v>130</v>
      </c>
      <c r="C57" s="66">
        <f t="shared" si="1"/>
        <v>2.8334786399302529E-2</v>
      </c>
    </row>
    <row r="58" spans="1:3">
      <c r="A58" s="25" t="s">
        <v>381</v>
      </c>
      <c r="B58" s="138">
        <v>127</v>
      </c>
      <c r="C58" s="66">
        <f t="shared" si="1"/>
        <v>2.7680906713164779E-2</v>
      </c>
    </row>
    <row r="59" spans="1:3">
      <c r="A59" s="25" t="s">
        <v>380</v>
      </c>
      <c r="B59" s="138">
        <v>108</v>
      </c>
      <c r="C59" s="66">
        <f t="shared" si="1"/>
        <v>2.3539668700959023E-2</v>
      </c>
    </row>
    <row r="60" spans="1:3">
      <c r="A60" s="25" t="s">
        <v>25</v>
      </c>
      <c r="B60" s="138">
        <v>88</v>
      </c>
      <c r="C60" s="66">
        <f t="shared" si="1"/>
        <v>1.9180470793374021E-2</v>
      </c>
    </row>
    <row r="61" spans="1:3">
      <c r="A61" s="25" t="s">
        <v>370</v>
      </c>
      <c r="B61" s="138">
        <v>72</v>
      </c>
      <c r="C61" s="66">
        <f t="shared" si="1"/>
        <v>1.5693112467306015E-2</v>
      </c>
    </row>
    <row r="62" spans="1:3">
      <c r="A62" s="25" t="s">
        <v>17</v>
      </c>
      <c r="B62" s="138">
        <v>48</v>
      </c>
      <c r="C62" s="66">
        <f t="shared" si="1"/>
        <v>1.0462074978204011E-2</v>
      </c>
    </row>
    <row r="63" spans="1:3">
      <c r="A63" s="25" t="s">
        <v>26</v>
      </c>
      <c r="B63" s="138">
        <v>36</v>
      </c>
      <c r="C63" s="66">
        <f t="shared" si="1"/>
        <v>7.8465562336530077E-3</v>
      </c>
    </row>
    <row r="64" spans="1:3">
      <c r="A64" s="25" t="s">
        <v>383</v>
      </c>
      <c r="B64" s="138"/>
      <c r="C64" s="66">
        <f t="shared" si="1"/>
        <v>0</v>
      </c>
    </row>
    <row r="65" spans="1:3">
      <c r="A65" s="25" t="s">
        <v>379</v>
      </c>
      <c r="B65" s="138"/>
      <c r="C65" s="66">
        <f t="shared" si="1"/>
        <v>0</v>
      </c>
    </row>
    <row r="66" spans="1:3">
      <c r="A66" s="25" t="s">
        <v>369</v>
      </c>
      <c r="B66" s="138"/>
      <c r="C66" s="66">
        <f t="shared" si="1"/>
        <v>0</v>
      </c>
    </row>
    <row r="67" spans="1:3">
      <c r="A67" s="25" t="s">
        <v>382</v>
      </c>
      <c r="B67" s="138"/>
      <c r="C67" s="66">
        <f t="shared" si="1"/>
        <v>0</v>
      </c>
    </row>
    <row r="68" spans="1:3">
      <c r="A68" s="25" t="s">
        <v>372</v>
      </c>
      <c r="B68" s="138"/>
      <c r="C68" s="66">
        <f t="shared" si="1"/>
        <v>0</v>
      </c>
    </row>
    <row r="69" spans="1:3">
      <c r="A69" s="25" t="s">
        <v>377</v>
      </c>
      <c r="B69" s="138"/>
      <c r="C69" s="66">
        <f t="shared" si="1"/>
        <v>0</v>
      </c>
    </row>
    <row r="70" spans="1:3">
      <c r="A70" s="25" t="s">
        <v>384</v>
      </c>
      <c r="B70" s="138"/>
      <c r="C70" s="66">
        <f t="shared" si="1"/>
        <v>0</v>
      </c>
    </row>
    <row r="72" spans="1:3">
      <c r="A72" t="s">
        <v>493</v>
      </c>
      <c r="B72">
        <f>SUM(B45:B70)</f>
        <v>4588</v>
      </c>
    </row>
  </sheetData>
  <mergeCells count="1">
    <mergeCell ref="A29:B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Wrocław</vt:lpstr>
      <vt:lpstr>gminy otoczenia</vt:lpstr>
      <vt:lpstr>PODSUMOWANIE</vt:lpstr>
      <vt:lpstr>mieszkancy_GUS_2017</vt:lpstr>
      <vt:lpstr>konwerter_rejonów</vt:lpstr>
      <vt:lpstr>udziały-w-rynku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ummaga14</cp:lastModifiedBy>
  <dcterms:created xsi:type="dcterms:W3CDTF">2018-05-17T07:30:32Z</dcterms:created>
  <dcterms:modified xsi:type="dcterms:W3CDTF">2019-01-18T08:14:37Z</dcterms:modified>
</cp:coreProperties>
</file>